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K4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</author>
  </authors>
  <commentList>
    <comment ref="K4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<sst xmlns="http://schemas.openxmlformats.org/spreadsheetml/2006/main" count="167" uniqueCount="81">
  <si>
    <t>LESS</t>
  </si>
  <si>
    <t>RENT PAID EXCEES OF 10% OF SALARY</t>
  </si>
  <si>
    <t>50% (METRO) OF SALARY OR 40 % FOR OTHERS</t>
  </si>
  <si>
    <t>INCOME FROM HOUSE PROPERTY</t>
  </si>
  <si>
    <t>GROSS ANNUAL VALUE</t>
  </si>
  <si>
    <t>ADD</t>
  </si>
  <si>
    <t>ANY OTHER INCOME</t>
  </si>
  <si>
    <t>GROSS TOTAL INCOME</t>
  </si>
  <si>
    <t>DEDUCTION UNDER CHAPTER VI-A</t>
  </si>
  <si>
    <t>PF</t>
  </si>
  <si>
    <t>GRINS</t>
  </si>
  <si>
    <t>INSURANCE</t>
  </si>
  <si>
    <t>PENSION FUND</t>
  </si>
  <si>
    <t>TUTION FEES</t>
  </si>
  <si>
    <t>HBA PRINCIPAL</t>
  </si>
  <si>
    <t>OTHERS(IF ANY)</t>
  </si>
  <si>
    <t>MEDICAL INSURANCE U/S.80 D</t>
  </si>
  <si>
    <t>OTHERS Rs. 15000</t>
  </si>
  <si>
    <t>U/S.80E(INT ON EDU LOAN</t>
  </si>
  <si>
    <t>U/S.80 G DONATIONS</t>
  </si>
  <si>
    <t>TAXABLE INCOME</t>
  </si>
  <si>
    <t xml:space="preserve">RESTRICTED TO </t>
  </si>
  <si>
    <t>INCOME TAX ON TAXABLE INCOME</t>
  </si>
  <si>
    <t>TAXABLE GROSS SALARY  INCOME</t>
  </si>
  <si>
    <t xml:space="preserve">      O</t>
  </si>
  <si>
    <t xml:space="preserve">      </t>
  </si>
  <si>
    <t>TRANSPORT ALLOWANCE MAXIMUM OF   Rs.</t>
  </si>
  <si>
    <t>ORGANISATION:</t>
  </si>
  <si>
    <t>FILL THE</t>
  </si>
  <si>
    <t>CELLS</t>
  </si>
  <si>
    <t>ACTUAL HRA RECEIVED</t>
  </si>
  <si>
    <t>PROFESSIONAL TAX</t>
  </si>
  <si>
    <t>FOR Sr.CITIZEN Rs. 20000</t>
  </si>
  <si>
    <t xml:space="preserve">      ADD:</t>
  </si>
  <si>
    <t>IF BELOW AGE 65 MALE WRITE 1, IF FEMALE BELOW AGE 65  WRITE 2, ABOVE 65 (Sr CITIZEN )WRITE 3 HERE</t>
  </si>
  <si>
    <t>ADD:</t>
  </si>
  <si>
    <t xml:space="preserve">                                      TOTAL TAX PAYABLE                                        Rs.</t>
  </si>
  <si>
    <t>DESIGNATION:</t>
  </si>
  <si>
    <t>for men below 65 years</t>
  </si>
  <si>
    <t xml:space="preserve">Upto </t>
  </si>
  <si>
    <t>next</t>
  </si>
  <si>
    <t>above</t>
  </si>
  <si>
    <t>female</t>
  </si>
  <si>
    <t>upto</t>
  </si>
  <si>
    <t>Sr Citizen</t>
  </si>
  <si>
    <t>U/S.80GG:HOUSE RENT PAID IF NO HRA(declaration Form 10BA)</t>
  </si>
  <si>
    <t xml:space="preserve">                                  WITHOUT ARREARS</t>
  </si>
  <si>
    <t>LESS:INT ON HBA</t>
  </si>
  <si>
    <t>EDU&amp;SEC HIG EDU CESS @ 2%</t>
  </si>
  <si>
    <t>SC ON TOTAL INCOME EXCEEING Rs.1000000@ 10%</t>
  </si>
  <si>
    <t>CLICK HERE</t>
  </si>
  <si>
    <t>FOR TAX ON ARREARS CLICK SHEET 2</t>
  </si>
  <si>
    <t xml:space="preserve">ARREARS </t>
  </si>
  <si>
    <t>ADDITIONAL GPF, (IF ANY)</t>
  </si>
  <si>
    <t>TOTAL</t>
  </si>
  <si>
    <t>FULLY EXEMPTED</t>
  </si>
  <si>
    <t>HALF EXEMPTED</t>
  </si>
  <si>
    <t>PAN NO:</t>
  </si>
  <si>
    <t>THE</t>
  </si>
  <si>
    <t>INCOME TAX CALCULATION FOR THE AY 2006-07(FY2005-06) IN R/0.Shri./Smt.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</si>
  <si>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INCOMESUBJECT TO A CEILING OF 25% THEREOF OR Rs.2000/- PER MONTH</t>
    </r>
  </si>
  <si>
    <t>U/S.80U BLIND/MRP/PH  Rs.50000 for mild &amp; Rs.75000 for severe</t>
  </si>
  <si>
    <t>HRA U/S. 10(13A) &amp; RULE 2A LEAST OF THE FOLLOWINGS;</t>
  </si>
  <si>
    <t>100 PERCENTAGE EXEMPTED</t>
  </si>
  <si>
    <t>50 PERCENTAGE EXEMPTED</t>
  </si>
  <si>
    <t>AT THE RATE OF 0% ON THE FIRST</t>
  </si>
  <si>
    <t>AT THE RATE OF 10% ON NEXT</t>
  </si>
  <si>
    <t>AT THE RATE OF 0% ON THE NEXT</t>
  </si>
  <si>
    <t>AT THE RATE OF 0% ON THE BALANCE</t>
  </si>
  <si>
    <t>INCOME TAX CALCULATION FOR MALE &amp; FEMALE BELOW 65 YEARS       Rs.</t>
  </si>
  <si>
    <t>INCOME TAX CALCULATION FOR SENIOR CITIZE ABOVE 65 YEARS            Rs.</t>
  </si>
  <si>
    <t xml:space="preserve">                                         TAX ON TAXABLE INCOME     Rs.                </t>
  </si>
  <si>
    <t>AT THE RATE OF 20% ON THE NEXT</t>
  </si>
  <si>
    <t>AT THE RATE OF 30% ON THE BALANCE</t>
  </si>
  <si>
    <t xml:space="preserve">INCOME TAX CALCULATION FOR THE AY 2006-07(FY2005-06) IN R/0.Shri./Smt.    </t>
  </si>
  <si>
    <t xml:space="preserve">PAN NO:  </t>
  </si>
  <si>
    <t>SC ON TOTAL INCOME EXCEEING Rs.1,000,000@ 10%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</si>
  <si>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INCOMESUBJECT TO A CEILING OF 25% THEREOF OR Rs.20,00/- PER MONTH</t>
    </r>
  </si>
  <si>
    <t>OTHERS Rs. 15,000</t>
  </si>
  <si>
    <t>FOR Sr.CITIZEN Rs. 20,000</t>
  </si>
  <si>
    <t xml:space="preserve">                                  WITH ARREARS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</si>
</sst>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53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16" fillId="0" borderId="0" xfId="0" applyFont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3" fontId="5" fillId="3" borderId="2" xfId="0" applyNumberFormat="1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/>
    </xf>
    <xf numFmtId="3" fontId="6" fillId="3" borderId="3" xfId="0" applyNumberFormat="1" applyFont="1" applyFill="1" applyBorder="1" applyAlignment="1" applyProtection="1">
      <alignment/>
      <protection/>
    </xf>
    <xf numFmtId="3" fontId="7" fillId="3" borderId="3" xfId="0" applyNumberFormat="1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 locked="0"/>
    </xf>
    <xf numFmtId="3" fontId="4" fillId="4" borderId="4" xfId="0" applyNumberFormat="1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3" fontId="6" fillId="2" borderId="5" xfId="0" applyNumberFormat="1" applyFont="1" applyFill="1" applyBorder="1" applyAlignment="1" applyProtection="1">
      <alignment/>
      <protection locked="0"/>
    </xf>
    <xf numFmtId="3" fontId="5" fillId="2" borderId="4" xfId="0" applyNumberFormat="1" applyFont="1" applyFill="1" applyBorder="1" applyAlignment="1" applyProtection="1">
      <alignment horizontal="center"/>
      <protection hidden="1"/>
    </xf>
    <xf numFmtId="3" fontId="6" fillId="2" borderId="6" xfId="0" applyNumberFormat="1" applyFont="1" applyFill="1" applyBorder="1" applyAlignment="1" applyProtection="1">
      <alignment/>
      <protection hidden="1"/>
    </xf>
    <xf numFmtId="3" fontId="6" fillId="2" borderId="4" xfId="0" applyNumberFormat="1" applyFont="1" applyFill="1" applyBorder="1" applyAlignment="1" applyProtection="1">
      <alignment/>
      <protection hidden="1"/>
    </xf>
    <xf numFmtId="3" fontId="7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/>
      <protection hidden="1"/>
    </xf>
    <xf numFmtId="3" fontId="4" fillId="4" borderId="1" xfId="0" applyNumberFormat="1" applyFont="1" applyFill="1" applyBorder="1" applyAlignment="1" applyProtection="1">
      <alignment/>
      <protection locked="0"/>
    </xf>
    <xf numFmtId="3" fontId="4" fillId="4" borderId="7" xfId="0" applyNumberFormat="1" applyFont="1" applyFill="1" applyBorder="1" applyAlignment="1" applyProtection="1">
      <alignment/>
      <protection locked="0"/>
    </xf>
    <xf numFmtId="3" fontId="19" fillId="3" borderId="4" xfId="0" applyNumberFormat="1" applyFont="1" applyFill="1" applyBorder="1" applyAlignment="1" applyProtection="1">
      <alignment horizontal="center"/>
      <protection hidden="1"/>
    </xf>
    <xf numFmtId="3" fontId="7" fillId="2" borderId="1" xfId="0" applyNumberFormat="1" applyFont="1" applyFill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3" fontId="13" fillId="4" borderId="1" xfId="0" applyNumberFormat="1" applyFont="1" applyFill="1" applyBorder="1" applyAlignment="1" applyProtection="1">
      <alignment/>
      <protection locked="0"/>
    </xf>
    <xf numFmtId="3" fontId="19" fillId="3" borderId="8" xfId="0" applyNumberFormat="1" applyFont="1" applyFill="1" applyBorder="1" applyAlignment="1" applyProtection="1">
      <alignment horizontal="center"/>
      <protection hidden="1"/>
    </xf>
    <xf numFmtId="3" fontId="21" fillId="3" borderId="7" xfId="0" applyNumberFormat="1" applyFont="1" applyFill="1" applyBorder="1" applyAlignment="1" applyProtection="1">
      <alignment horizontal="center"/>
      <protection hidden="1"/>
    </xf>
    <xf numFmtId="3" fontId="6" fillId="2" borderId="9" xfId="0" applyNumberFormat="1" applyFont="1" applyFill="1" applyBorder="1" applyAlignment="1" applyProtection="1">
      <alignment/>
      <protection hidden="1"/>
    </xf>
    <xf numFmtId="3" fontId="5" fillId="2" borderId="10" xfId="0" applyNumberFormat="1" applyFont="1" applyFill="1" applyBorder="1" applyAlignment="1" applyProtection="1">
      <alignment/>
      <protection hidden="1"/>
    </xf>
    <xf numFmtId="3" fontId="6" fillId="2" borderId="11" xfId="0" applyNumberFormat="1" applyFont="1" applyFill="1" applyBorder="1" applyAlignment="1" applyProtection="1">
      <alignment/>
      <protection hidden="1"/>
    </xf>
    <xf numFmtId="3" fontId="6" fillId="2" borderId="12" xfId="0" applyNumberFormat="1" applyFont="1" applyFill="1" applyBorder="1" applyAlignment="1" applyProtection="1">
      <alignment/>
      <protection hidden="1"/>
    </xf>
    <xf numFmtId="3" fontId="6" fillId="2" borderId="5" xfId="0" applyNumberFormat="1" applyFont="1" applyFill="1" applyBorder="1" applyAlignment="1" applyProtection="1">
      <alignment/>
      <protection hidden="1"/>
    </xf>
    <xf numFmtId="3" fontId="13" fillId="4" borderId="0" xfId="0" applyNumberFormat="1" applyFont="1" applyFill="1" applyBorder="1" applyAlignment="1" applyProtection="1">
      <alignment/>
      <protection locked="0"/>
    </xf>
    <xf numFmtId="3" fontId="6" fillId="2" borderId="8" xfId="0" applyNumberFormat="1" applyFont="1" applyFill="1" applyBorder="1" applyAlignment="1" applyProtection="1">
      <alignment/>
      <protection hidden="1"/>
    </xf>
    <xf numFmtId="3" fontId="14" fillId="2" borderId="13" xfId="0" applyNumberFormat="1" applyFont="1" applyFill="1" applyBorder="1" applyAlignment="1" applyProtection="1">
      <alignment horizontal="center"/>
      <protection hidden="1"/>
    </xf>
    <xf numFmtId="3" fontId="5" fillId="2" borderId="14" xfId="0" applyNumberFormat="1" applyFont="1" applyFill="1" applyBorder="1" applyAlignment="1" applyProtection="1">
      <alignment/>
      <protection hidden="1"/>
    </xf>
    <xf numFmtId="3" fontId="14" fillId="2" borderId="13" xfId="0" applyNumberFormat="1" applyFont="1" applyFill="1" applyBorder="1" applyAlignment="1" applyProtection="1">
      <alignment/>
      <protection hidden="1"/>
    </xf>
    <xf numFmtId="3" fontId="6" fillId="2" borderId="14" xfId="0" applyNumberFormat="1" applyFont="1" applyFill="1" applyBorder="1" applyAlignment="1" applyProtection="1">
      <alignment/>
      <protection hidden="1"/>
    </xf>
    <xf numFmtId="3" fontId="6" fillId="2" borderId="15" xfId="0" applyNumberFormat="1" applyFont="1" applyFill="1" applyBorder="1" applyAlignment="1" applyProtection="1">
      <alignment/>
      <protection hidden="1"/>
    </xf>
    <xf numFmtId="3" fontId="6" fillId="2" borderId="16" xfId="0" applyNumberFormat="1" applyFont="1" applyFill="1" applyBorder="1" applyAlignment="1" applyProtection="1">
      <alignment/>
      <protection hidden="1"/>
    </xf>
    <xf numFmtId="3" fontId="6" fillId="2" borderId="7" xfId="0" applyNumberFormat="1" applyFont="1" applyFill="1" applyBorder="1" applyAlignment="1" applyProtection="1">
      <alignment/>
      <protection hidden="1"/>
    </xf>
    <xf numFmtId="3" fontId="6" fillId="2" borderId="13" xfId="0" applyNumberFormat="1" applyFont="1" applyFill="1" applyBorder="1" applyAlignment="1" applyProtection="1">
      <alignment/>
      <protection hidden="1"/>
    </xf>
    <xf numFmtId="3" fontId="5" fillId="2" borderId="17" xfId="0" applyNumberFormat="1" applyFont="1" applyFill="1" applyBorder="1" applyAlignment="1" applyProtection="1">
      <alignment horizontal="center"/>
      <protection hidden="1"/>
    </xf>
    <xf numFmtId="3" fontId="5" fillId="2" borderId="4" xfId="0" applyNumberFormat="1" applyFont="1" applyFill="1" applyBorder="1" applyAlignment="1" applyProtection="1">
      <alignment/>
      <protection hidden="1"/>
    </xf>
    <xf numFmtId="3" fontId="13" fillId="2" borderId="1" xfId="0" applyNumberFormat="1" applyFont="1" applyFill="1" applyBorder="1" applyAlignment="1" applyProtection="1">
      <alignment/>
      <protection hidden="1"/>
    </xf>
    <xf numFmtId="3" fontId="7" fillId="2" borderId="3" xfId="0" applyNumberFormat="1" applyFont="1" applyFill="1" applyBorder="1" applyAlignment="1" applyProtection="1">
      <alignment/>
      <protection hidden="1"/>
    </xf>
    <xf numFmtId="3" fontId="5" fillId="2" borderId="3" xfId="0" applyNumberFormat="1" applyFont="1" applyFill="1" applyBorder="1" applyAlignment="1" applyProtection="1">
      <alignment/>
      <protection hidden="1"/>
    </xf>
    <xf numFmtId="3" fontId="6" fillId="2" borderId="18" xfId="0" applyNumberFormat="1" applyFont="1" applyFill="1" applyBorder="1" applyAlignment="1" applyProtection="1">
      <alignment/>
      <protection hidden="1"/>
    </xf>
    <xf numFmtId="3" fontId="6" fillId="2" borderId="0" xfId="0" applyNumberFormat="1" applyFont="1" applyFill="1" applyBorder="1" applyAlignment="1" applyProtection="1">
      <alignment/>
      <protection hidden="1"/>
    </xf>
    <xf numFmtId="3" fontId="18" fillId="3" borderId="14" xfId="0" applyNumberFormat="1" applyFont="1" applyFill="1" applyBorder="1" applyAlignment="1" applyProtection="1">
      <alignment/>
      <protection hidden="1"/>
    </xf>
    <xf numFmtId="3" fontId="4" fillId="4" borderId="14" xfId="0" applyNumberFormat="1" applyFont="1" applyFill="1" applyBorder="1" applyAlignment="1" applyProtection="1">
      <alignment/>
      <protection locked="0"/>
    </xf>
    <xf numFmtId="3" fontId="5" fillId="2" borderId="19" xfId="0" applyNumberFormat="1" applyFont="1" applyFill="1" applyBorder="1" applyAlignment="1" applyProtection="1">
      <alignment horizontal="center"/>
      <protection hidden="1"/>
    </xf>
    <xf numFmtId="3" fontId="6" fillId="2" borderId="17" xfId="0" applyNumberFormat="1" applyFont="1" applyFill="1" applyBorder="1" applyAlignment="1" applyProtection="1">
      <alignment/>
      <protection hidden="1"/>
    </xf>
    <xf numFmtId="3" fontId="5" fillId="2" borderId="2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13" fillId="4" borderId="13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hidden="1" locked="0"/>
    </xf>
    <xf numFmtId="3" fontId="6" fillId="2" borderId="20" xfId="0" applyNumberFormat="1" applyFont="1" applyFill="1" applyBorder="1" applyAlignment="1" applyProtection="1">
      <alignment/>
      <protection hidden="1"/>
    </xf>
    <xf numFmtId="3" fontId="5" fillId="2" borderId="12" xfId="0" applyNumberFormat="1" applyFont="1" applyFill="1" applyBorder="1" applyAlignment="1" applyProtection="1">
      <alignment/>
      <protection hidden="1"/>
    </xf>
    <xf numFmtId="3" fontId="13" fillId="4" borderId="5" xfId="0" applyNumberFormat="1" applyFont="1" applyFill="1" applyBorder="1" applyAlignment="1" applyProtection="1">
      <alignment/>
      <protection locked="0"/>
    </xf>
    <xf numFmtId="3" fontId="5" fillId="2" borderId="5" xfId="0" applyNumberFormat="1" applyFont="1" applyFill="1" applyBorder="1" applyAlignment="1" applyProtection="1">
      <alignment/>
      <protection hidden="1"/>
    </xf>
    <xf numFmtId="3" fontId="5" fillId="2" borderId="9" xfId="0" applyNumberFormat="1" applyFont="1" applyFill="1" applyBorder="1" applyAlignment="1" applyProtection="1">
      <alignment horizontal="center"/>
      <protection hidden="1"/>
    </xf>
    <xf numFmtId="3" fontId="7" fillId="2" borderId="14" xfId="0" applyNumberFormat="1" applyFont="1" applyFill="1" applyBorder="1" applyAlignment="1" applyProtection="1">
      <alignment/>
      <protection hidden="1"/>
    </xf>
    <xf numFmtId="3" fontId="13" fillId="4" borderId="14" xfId="0" applyNumberFormat="1" applyFont="1" applyFill="1" applyBorder="1" applyAlignment="1" applyProtection="1">
      <alignment/>
      <protection locked="0"/>
    </xf>
    <xf numFmtId="3" fontId="5" fillId="2" borderId="15" xfId="0" applyNumberFormat="1" applyFont="1" applyFill="1" applyBorder="1" applyAlignment="1" applyProtection="1">
      <alignment/>
      <protection hidden="1"/>
    </xf>
    <xf numFmtId="3" fontId="13" fillId="4" borderId="15" xfId="0" applyNumberFormat="1" applyFont="1" applyFill="1" applyBorder="1" applyAlignment="1" applyProtection="1">
      <alignment/>
      <protection locked="0"/>
    </xf>
    <xf numFmtId="3" fontId="17" fillId="2" borderId="12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/>
      <protection hidden="1"/>
    </xf>
    <xf numFmtId="3" fontId="9" fillId="2" borderId="21" xfId="0" applyNumberFormat="1" applyFont="1" applyFill="1" applyBorder="1" applyAlignment="1" applyProtection="1">
      <alignment/>
      <protection hidden="1"/>
    </xf>
    <xf numFmtId="3" fontId="9" fillId="2" borderId="4" xfId="0" applyNumberFormat="1" applyFont="1" applyFill="1" applyBorder="1" applyAlignment="1" applyProtection="1">
      <alignment/>
      <protection hidden="1"/>
    </xf>
    <xf numFmtId="3" fontId="13" fillId="4" borderId="4" xfId="0" applyNumberFormat="1" applyFont="1" applyFill="1" applyBorder="1" applyAlignment="1" applyProtection="1">
      <alignment/>
      <protection hidden="1"/>
    </xf>
    <xf numFmtId="3" fontId="5" fillId="2" borderId="4" xfId="0" applyNumberFormat="1" applyFont="1" applyFill="1" applyBorder="1" applyAlignment="1" applyProtection="1">
      <alignment horizontal="right"/>
      <protection hidden="1"/>
    </xf>
    <xf numFmtId="3" fontId="5" fillId="2" borderId="4" xfId="0" applyNumberFormat="1" applyFont="1" applyFill="1" applyBorder="1" applyAlignment="1" applyProtection="1">
      <alignment/>
      <protection hidden="1"/>
    </xf>
    <xf numFmtId="3" fontId="5" fillId="2" borderId="10" xfId="0" applyNumberFormat="1" applyFont="1" applyFill="1" applyBorder="1" applyAlignment="1" applyProtection="1">
      <alignment horizontal="center"/>
      <protection hidden="1"/>
    </xf>
    <xf numFmtId="3" fontId="4" fillId="2" borderId="10" xfId="0" applyNumberFormat="1" applyFont="1" applyFill="1" applyBorder="1" applyAlignment="1" applyProtection="1">
      <alignment/>
      <protection hidden="1"/>
    </xf>
    <xf numFmtId="3" fontId="14" fillId="2" borderId="10" xfId="0" applyNumberFormat="1" applyFont="1" applyFill="1" applyBorder="1" applyAlignment="1" applyProtection="1">
      <alignment/>
      <protection hidden="1"/>
    </xf>
    <xf numFmtId="3" fontId="4" fillId="2" borderId="14" xfId="0" applyNumberFormat="1" applyFont="1" applyFill="1" applyBorder="1" applyAlignment="1" applyProtection="1">
      <alignment/>
      <protection hidden="1"/>
    </xf>
    <xf numFmtId="3" fontId="4" fillId="2" borderId="9" xfId="0" applyNumberFormat="1" applyFont="1" applyFill="1" applyBorder="1" applyAlignment="1" applyProtection="1">
      <alignment/>
      <protection hidden="1"/>
    </xf>
    <xf numFmtId="3" fontId="5" fillId="2" borderId="14" xfId="0" applyNumberFormat="1" applyFont="1" applyFill="1" applyBorder="1" applyAlignment="1" applyProtection="1">
      <alignment horizontal="left"/>
      <protection hidden="1"/>
    </xf>
    <xf numFmtId="3" fontId="5" fillId="2" borderId="14" xfId="0" applyNumberFormat="1" applyFont="1" applyFill="1" applyBorder="1" applyAlignment="1" applyProtection="1">
      <alignment horizontal="right"/>
      <protection hidden="1"/>
    </xf>
    <xf numFmtId="3" fontId="4" fillId="2" borderId="13" xfId="0" applyNumberFormat="1" applyFont="1" applyFill="1" applyBorder="1" applyAlignment="1" applyProtection="1">
      <alignment/>
      <protection hidden="1"/>
    </xf>
    <xf numFmtId="3" fontId="4" fillId="2" borderId="14" xfId="0" applyNumberFormat="1" applyFont="1" applyFill="1" applyBorder="1" applyAlignment="1" applyProtection="1">
      <alignment/>
      <protection hidden="1"/>
    </xf>
    <xf numFmtId="3" fontId="0" fillId="2" borderId="14" xfId="0" applyNumberFormat="1" applyFill="1" applyBorder="1" applyAlignment="1" applyProtection="1">
      <alignment/>
      <protection hidden="1"/>
    </xf>
    <xf numFmtId="3" fontId="5" fillId="2" borderId="14" xfId="0" applyNumberFormat="1" applyFont="1" applyFill="1" applyBorder="1" applyAlignment="1" applyProtection="1">
      <alignment/>
      <protection hidden="1"/>
    </xf>
    <xf numFmtId="3" fontId="6" fillId="2" borderId="14" xfId="0" applyNumberFormat="1" applyFont="1" applyFill="1" applyBorder="1" applyAlignment="1" applyProtection="1">
      <alignment/>
      <protection hidden="1"/>
    </xf>
    <xf numFmtId="3" fontId="23" fillId="2" borderId="14" xfId="0" applyNumberFormat="1" applyFont="1" applyFill="1" applyBorder="1" applyAlignment="1" applyProtection="1">
      <alignment horizontal="right"/>
      <protection hidden="1"/>
    </xf>
    <xf numFmtId="3" fontId="22" fillId="2" borderId="14" xfId="0" applyNumberFormat="1" applyFont="1" applyFill="1" applyBorder="1" applyAlignment="1" applyProtection="1">
      <alignment/>
      <protection hidden="1"/>
    </xf>
    <xf numFmtId="3" fontId="23" fillId="2" borderId="14" xfId="0" applyNumberFormat="1" applyFont="1" applyFill="1" applyBorder="1" applyAlignment="1" applyProtection="1">
      <alignment/>
      <protection hidden="1"/>
    </xf>
    <xf numFmtId="3" fontId="6" fillId="2" borderId="9" xfId="0" applyNumberFormat="1" applyFont="1" applyFill="1" applyBorder="1" applyAlignment="1" applyProtection="1">
      <alignment/>
      <protection hidden="1"/>
    </xf>
    <xf numFmtId="3" fontId="23" fillId="2" borderId="14" xfId="0" applyNumberFormat="1" applyFont="1" applyFill="1" applyBorder="1" applyAlignment="1" applyProtection="1">
      <alignment horizontal="center"/>
      <protection hidden="1"/>
    </xf>
    <xf numFmtId="3" fontId="23" fillId="2" borderId="14" xfId="0" applyNumberFormat="1" applyFont="1" applyFill="1" applyBorder="1" applyAlignment="1" applyProtection="1">
      <alignment/>
      <protection hidden="1"/>
    </xf>
    <xf numFmtId="3" fontId="6" fillId="2" borderId="13" xfId="0" applyNumberFormat="1" applyFont="1" applyFill="1" applyBorder="1" applyAlignment="1" applyProtection="1">
      <alignment/>
      <protection hidden="1"/>
    </xf>
    <xf numFmtId="3" fontId="15" fillId="2" borderId="14" xfId="0" applyNumberFormat="1" applyFont="1" applyFill="1" applyBorder="1" applyAlignment="1" applyProtection="1">
      <alignment horizontal="right"/>
      <protection hidden="1"/>
    </xf>
    <xf numFmtId="3" fontId="15" fillId="2" borderId="14" xfId="0" applyNumberFormat="1" applyFont="1" applyFill="1" applyBorder="1" applyAlignment="1" applyProtection="1">
      <alignment horizontal="center"/>
      <protection hidden="1"/>
    </xf>
    <xf numFmtId="3" fontId="9" fillId="2" borderId="14" xfId="0" applyNumberFormat="1" applyFont="1" applyFill="1" applyBorder="1" applyAlignment="1" applyProtection="1">
      <alignment/>
      <protection hidden="1"/>
    </xf>
    <xf numFmtId="3" fontId="5" fillId="2" borderId="9" xfId="0" applyNumberFormat="1" applyFont="1" applyFill="1" applyBorder="1" applyAlignment="1" applyProtection="1">
      <alignment horizontal="right"/>
      <protection hidden="1"/>
    </xf>
    <xf numFmtId="3" fontId="9" fillId="2" borderId="22" xfId="0" applyNumberFormat="1" applyFont="1" applyFill="1" applyBorder="1" applyAlignment="1" applyProtection="1">
      <alignment/>
      <protection hidden="1"/>
    </xf>
    <xf numFmtId="3" fontId="12" fillId="2" borderId="14" xfId="0" applyNumberFormat="1" applyFont="1" applyFill="1" applyBorder="1" applyAlignment="1" applyProtection="1">
      <alignment/>
      <protection hidden="1"/>
    </xf>
    <xf numFmtId="3" fontId="6" fillId="2" borderId="23" xfId="0" applyNumberFormat="1" applyFont="1" applyFill="1" applyBorder="1" applyAlignment="1" applyProtection="1">
      <alignment/>
      <protection hidden="1"/>
    </xf>
    <xf numFmtId="3" fontId="18" fillId="2" borderId="14" xfId="0" applyNumberFormat="1" applyFont="1" applyFill="1" applyBorder="1" applyAlignment="1" applyProtection="1">
      <alignment/>
      <protection hidden="1"/>
    </xf>
    <xf numFmtId="3" fontId="13" fillId="2" borderId="4" xfId="0" applyNumberFormat="1" applyFont="1" applyFill="1" applyBorder="1" applyAlignment="1" applyProtection="1">
      <alignment/>
      <protection hidden="1"/>
    </xf>
    <xf numFmtId="3" fontId="6" fillId="2" borderId="24" xfId="0" applyNumberFormat="1" applyFont="1" applyFill="1" applyBorder="1" applyAlignment="1" applyProtection="1">
      <alignment/>
      <protection hidden="1"/>
    </xf>
    <xf numFmtId="3" fontId="9" fillId="2" borderId="25" xfId="0" applyNumberFormat="1" applyFont="1" applyFill="1" applyBorder="1" applyAlignment="1" applyProtection="1">
      <alignment/>
      <protection hidden="1"/>
    </xf>
    <xf numFmtId="3" fontId="12" fillId="2" borderId="25" xfId="0" applyNumberFormat="1" applyFont="1" applyFill="1" applyBorder="1" applyAlignment="1" applyProtection="1">
      <alignment/>
      <protection hidden="1"/>
    </xf>
    <xf numFmtId="3" fontId="6" fillId="2" borderId="16" xfId="0" applyNumberFormat="1" applyFont="1" applyFill="1" applyBorder="1" applyAlignment="1" applyProtection="1">
      <alignment/>
      <protection hidden="1"/>
    </xf>
    <xf numFmtId="3" fontId="5" fillId="3" borderId="2" xfId="0" applyNumberFormat="1" applyFont="1" applyFill="1" applyBorder="1" applyAlignment="1" applyProtection="1">
      <alignment/>
      <protection hidden="1"/>
    </xf>
    <xf numFmtId="3" fontId="5" fillId="3" borderId="3" xfId="0" applyNumberFormat="1" applyFont="1" applyFill="1" applyBorder="1" applyAlignment="1" applyProtection="1">
      <alignment/>
      <protection hidden="1"/>
    </xf>
    <xf numFmtId="3" fontId="6" fillId="3" borderId="3" xfId="0" applyNumberFormat="1" applyFont="1" applyFill="1" applyBorder="1" applyAlignment="1" applyProtection="1">
      <alignment/>
      <protection hidden="1"/>
    </xf>
    <xf numFmtId="3" fontId="7" fillId="3" borderId="3" xfId="0" applyNumberFormat="1" applyFont="1" applyFill="1" applyBorder="1" applyAlignment="1" applyProtection="1">
      <alignment/>
      <protection hidden="1"/>
    </xf>
    <xf numFmtId="3" fontId="4" fillId="4" borderId="4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 horizontal="right"/>
      <protection hidden="1"/>
    </xf>
    <xf numFmtId="3" fontId="19" fillId="2" borderId="4" xfId="0" applyNumberFormat="1" applyFont="1" applyFill="1" applyBorder="1" applyAlignment="1" applyProtection="1">
      <alignment horizontal="center"/>
      <protection hidden="1"/>
    </xf>
    <xf numFmtId="3" fontId="19" fillId="2" borderId="8" xfId="0" applyNumberFormat="1" applyFont="1" applyFill="1" applyBorder="1" applyAlignment="1" applyProtection="1">
      <alignment horizontal="center"/>
      <protection hidden="1"/>
    </xf>
    <xf numFmtId="3" fontId="21" fillId="2" borderId="7" xfId="0" applyNumberFormat="1" applyFont="1" applyFill="1" applyBorder="1" applyAlignment="1" applyProtection="1">
      <alignment horizontal="center"/>
      <protection hidden="1"/>
    </xf>
    <xf numFmtId="3" fontId="4" fillId="2" borderId="7" xfId="0" applyNumberFormat="1" applyFont="1" applyFill="1" applyBorder="1" applyAlignment="1" applyProtection="1">
      <alignment/>
      <protection hidden="1"/>
    </xf>
    <xf numFmtId="3" fontId="4" fillId="2" borderId="14" xfId="0" applyNumberFormat="1" applyFont="1" applyFill="1" applyBorder="1" applyAlignment="1" applyProtection="1">
      <alignment horizontal="right"/>
      <protection hidden="1"/>
    </xf>
    <xf numFmtId="3" fontId="4" fillId="2" borderId="14" xfId="0" applyNumberFormat="1" applyFont="1" applyFill="1" applyBorder="1" applyAlignment="1" applyProtection="1">
      <alignment horizontal="center"/>
      <protection hidden="1"/>
    </xf>
    <xf numFmtId="3" fontId="10" fillId="2" borderId="11" xfId="0" applyNumberFormat="1" applyFont="1" applyFill="1" applyBorder="1" applyAlignment="1" applyProtection="1">
      <alignment horizontal="right"/>
      <protection hidden="1"/>
    </xf>
    <xf numFmtId="3" fontId="11" fillId="2" borderId="26" xfId="0" applyNumberFormat="1" applyFont="1" applyFill="1" applyBorder="1" applyAlignment="1" applyProtection="1">
      <alignment horizontal="right"/>
      <protection hidden="1"/>
    </xf>
    <xf numFmtId="3" fontId="11" fillId="2" borderId="23" xfId="0" applyNumberFormat="1" applyFont="1" applyFill="1" applyBorder="1" applyAlignment="1" applyProtection="1">
      <alignment horizontal="right"/>
      <protection hidden="1"/>
    </xf>
    <xf numFmtId="3" fontId="6" fillId="2" borderId="19" xfId="0" applyNumberFormat="1" applyFont="1" applyFill="1" applyBorder="1" applyAlignment="1" applyProtection="1">
      <alignment shrinkToFit="1"/>
      <protection hidden="1"/>
    </xf>
    <xf numFmtId="3" fontId="6" fillId="2" borderId="27" xfId="0" applyNumberFormat="1" applyFont="1" applyFill="1" applyBorder="1" applyAlignment="1" applyProtection="1">
      <alignment shrinkToFit="1"/>
      <protection hidden="1"/>
    </xf>
    <xf numFmtId="3" fontId="8" fillId="2" borderId="27" xfId="0" applyNumberFormat="1" applyFont="1" applyFill="1" applyBorder="1" applyAlignment="1">
      <alignment shrinkToFit="1"/>
    </xf>
    <xf numFmtId="3" fontId="0" fillId="0" borderId="28" xfId="0" applyNumberFormat="1" applyBorder="1" applyAlignment="1">
      <alignment shrinkToFit="1"/>
    </xf>
    <xf numFmtId="3" fontId="20" fillId="2" borderId="20" xfId="0" applyNumberFormat="1" applyFont="1" applyFill="1" applyBorder="1" applyAlignment="1" applyProtection="1">
      <alignment horizontal="center"/>
      <protection hidden="1"/>
    </xf>
    <xf numFmtId="3" fontId="18" fillId="2" borderId="15" xfId="0" applyNumberFormat="1" applyFont="1" applyFill="1" applyBorder="1" applyAlignment="1" applyProtection="1">
      <alignment horizontal="center"/>
      <protection hidden="1"/>
    </xf>
    <xf numFmtId="3" fontId="18" fillId="2" borderId="15" xfId="0" applyNumberFormat="1" applyFont="1" applyFill="1" applyBorder="1" applyAlignment="1" applyProtection="1">
      <alignment/>
      <protection hidden="1"/>
    </xf>
    <xf numFmtId="3" fontId="18" fillId="2" borderId="16" xfId="0" applyNumberFormat="1" applyFont="1" applyFill="1" applyBorder="1" applyAlignment="1" applyProtection="1">
      <alignment/>
      <protection hidden="1"/>
    </xf>
    <xf numFmtId="3" fontId="5" fillId="5" borderId="12" xfId="0" applyNumberFormat="1" applyFont="1" applyFill="1" applyBorder="1" applyAlignment="1" applyProtection="1">
      <alignment horizontal="center"/>
      <protection locked="0"/>
    </xf>
    <xf numFmtId="3" fontId="5" fillId="5" borderId="1" xfId="0" applyNumberFormat="1" applyFont="1" applyFill="1" applyBorder="1" applyAlignment="1" applyProtection="1">
      <alignment horizontal="center"/>
      <protection locked="0"/>
    </xf>
    <xf numFmtId="3" fontId="5" fillId="5" borderId="5" xfId="0" applyNumberFormat="1" applyFont="1" applyFill="1" applyBorder="1" applyAlignment="1" applyProtection="1">
      <alignment horizontal="center"/>
      <protection locked="0"/>
    </xf>
    <xf numFmtId="3" fontId="5" fillId="2" borderId="18" xfId="0" applyNumberFormat="1" applyFont="1" applyFill="1" applyBorder="1" applyAlignment="1" applyProtection="1">
      <alignment/>
      <protection hidden="1"/>
    </xf>
    <xf numFmtId="3" fontId="5" fillId="2" borderId="0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 horizontal="center"/>
      <protection hidden="1"/>
    </xf>
    <xf numFmtId="3" fontId="5" fillId="5" borderId="12" xfId="0" applyNumberFormat="1" applyFont="1" applyFill="1" applyBorder="1" applyAlignment="1" applyProtection="1">
      <alignment/>
      <protection locked="0"/>
    </xf>
    <xf numFmtId="3" fontId="5" fillId="5" borderId="1" xfId="0" applyNumberFormat="1" applyFont="1" applyFill="1" applyBorder="1" applyAlignment="1" applyProtection="1">
      <alignment/>
      <protection locked="0"/>
    </xf>
    <xf numFmtId="3" fontId="5" fillId="5" borderId="5" xfId="0" applyNumberFormat="1" applyFont="1" applyFill="1" applyBorder="1" applyAlignment="1" applyProtection="1">
      <alignment/>
      <protection locked="0"/>
    </xf>
    <xf numFmtId="3" fontId="5" fillId="5" borderId="12" xfId="0" applyNumberFormat="1" applyFont="1" applyFill="1" applyBorder="1" applyAlignment="1" applyProtection="1">
      <alignment horizontal="left"/>
      <protection locked="0"/>
    </xf>
    <xf numFmtId="3" fontId="5" fillId="5" borderId="1" xfId="0" applyNumberFormat="1" applyFont="1" applyFill="1" applyBorder="1" applyAlignment="1" applyProtection="1">
      <alignment horizontal="left"/>
      <protection locked="0"/>
    </xf>
    <xf numFmtId="3" fontId="5" fillId="2" borderId="12" xfId="0" applyNumberFormat="1" applyFont="1" applyFill="1" applyBorder="1" applyAlignment="1" applyProtection="1">
      <alignment horizontal="center"/>
      <protection hidden="1"/>
    </xf>
    <xf numFmtId="3" fontId="5" fillId="2" borderId="1" xfId="0" applyNumberFormat="1" applyFont="1" applyFill="1" applyBorder="1" applyAlignment="1" applyProtection="1">
      <alignment horizontal="center"/>
      <protection hidden="1"/>
    </xf>
    <xf numFmtId="3" fontId="5" fillId="2" borderId="5" xfId="0" applyNumberFormat="1" applyFont="1" applyFill="1" applyBorder="1" applyAlignment="1" applyProtection="1">
      <alignment horizontal="center"/>
      <protection hidden="1"/>
    </xf>
    <xf numFmtId="3" fontId="5" fillId="2" borderId="14" xfId="0" applyNumberFormat="1" applyFont="1" applyFill="1" applyBorder="1" applyAlignment="1" applyProtection="1">
      <alignment/>
      <protection hidden="1"/>
    </xf>
    <xf numFmtId="3" fontId="7" fillId="2" borderId="12" xfId="0" applyNumberFormat="1" applyFont="1" applyFill="1" applyBorder="1" applyAlignment="1" applyProtection="1">
      <alignment/>
      <protection hidden="1"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5" fillId="2" borderId="11" xfId="0" applyNumberFormat="1" applyFont="1" applyFill="1" applyBorder="1" applyAlignment="1" applyProtection="1">
      <alignment/>
      <protection hidden="1"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5" fillId="2" borderId="11" xfId="0" applyNumberFormat="1" applyFont="1" applyFill="1" applyBorder="1" applyAlignment="1" applyProtection="1">
      <alignment horizontal="center"/>
      <protection hidden="1"/>
    </xf>
    <xf numFmtId="3" fontId="0" fillId="0" borderId="26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0" fillId="2" borderId="29" xfId="0" applyNumberFormat="1" applyFont="1" applyFill="1" applyBorder="1" applyAlignment="1" applyProtection="1">
      <alignment horizontal="right"/>
      <protection hidden="1"/>
    </xf>
    <xf numFmtId="3" fontId="11" fillId="2" borderId="30" xfId="0" applyNumberFormat="1" applyFont="1" applyFill="1" applyBorder="1" applyAlignment="1" applyProtection="1">
      <alignment horizontal="right"/>
      <protection hidden="1"/>
    </xf>
    <xf numFmtId="3" fontId="11" fillId="2" borderId="31" xfId="0" applyNumberFormat="1" applyFont="1" applyFill="1" applyBorder="1" applyAlignment="1" applyProtection="1">
      <alignment horizontal="right"/>
      <protection hidden="1"/>
    </xf>
    <xf numFmtId="3" fontId="0" fillId="0" borderId="1" xfId="0" applyNumberFormat="1" applyBorder="1" applyAlignment="1" applyProtection="1">
      <alignment/>
      <protection hidden="1"/>
    </xf>
    <xf numFmtId="3" fontId="0" fillId="0" borderId="5" xfId="0" applyNumberFormat="1" applyBorder="1" applyAlignment="1" applyProtection="1">
      <alignment/>
      <protection hidden="1"/>
    </xf>
    <xf numFmtId="3" fontId="8" fillId="2" borderId="27" xfId="0" applyNumberFormat="1" applyFont="1" applyFill="1" applyBorder="1" applyAlignment="1" applyProtection="1">
      <alignment shrinkToFit="1"/>
      <protection hidden="1"/>
    </xf>
    <xf numFmtId="3" fontId="0" fillId="0" borderId="28" xfId="0" applyNumberFormat="1" applyBorder="1" applyAlignment="1" applyProtection="1">
      <alignment shrinkToFit="1"/>
      <protection hidden="1"/>
    </xf>
    <xf numFmtId="3" fontId="9" fillId="2" borderId="15" xfId="0" applyNumberFormat="1" applyFont="1" applyFill="1" applyBorder="1" applyAlignment="1" applyProtection="1">
      <alignment horizontal="center"/>
      <protection hidden="1"/>
    </xf>
    <xf numFmtId="3" fontId="5" fillId="2" borderId="11" xfId="0" applyNumberFormat="1" applyFont="1" applyFill="1" applyBorder="1" applyAlignment="1" applyProtection="1">
      <alignment horizontal="center"/>
      <protection hidden="1"/>
    </xf>
    <xf numFmtId="3" fontId="0" fillId="0" borderId="26" xfId="0" applyNumberFormat="1" applyBorder="1" applyAlignment="1" applyProtection="1">
      <alignment horizontal="center"/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3" fontId="5" fillId="5" borderId="12" xfId="0" applyNumberFormat="1" applyFont="1" applyFill="1" applyBorder="1" applyAlignment="1" applyProtection="1">
      <alignment horizontal="center"/>
      <protection hidden="1"/>
    </xf>
    <xf numFmtId="3" fontId="5" fillId="5" borderId="1" xfId="0" applyNumberFormat="1" applyFont="1" applyFill="1" applyBorder="1" applyAlignment="1" applyProtection="1">
      <alignment horizontal="center"/>
      <protection hidden="1"/>
    </xf>
    <xf numFmtId="3" fontId="5" fillId="5" borderId="5" xfId="0" applyNumberFormat="1" applyFont="1" applyFill="1" applyBorder="1" applyAlignment="1" applyProtection="1">
      <alignment horizontal="center"/>
      <protection hidden="1"/>
    </xf>
    <xf numFmtId="3" fontId="5" fillId="5" borderId="12" xfId="0" applyNumberFormat="1" applyFont="1" applyFill="1" applyBorder="1" applyAlignment="1" applyProtection="1">
      <alignment/>
      <protection hidden="1"/>
    </xf>
    <xf numFmtId="3" fontId="5" fillId="5" borderId="1" xfId="0" applyNumberFormat="1" applyFont="1" applyFill="1" applyBorder="1" applyAlignment="1" applyProtection="1">
      <alignment/>
      <protection hidden="1"/>
    </xf>
    <xf numFmtId="3" fontId="5" fillId="5" borderId="5" xfId="0" applyNumberFormat="1" applyFont="1" applyFill="1" applyBorder="1" applyAlignment="1" applyProtection="1">
      <alignment/>
      <protection hidden="1"/>
    </xf>
    <xf numFmtId="3" fontId="5" fillId="5" borderId="12" xfId="0" applyNumberFormat="1" applyFont="1" applyFill="1" applyBorder="1" applyAlignment="1" applyProtection="1">
      <alignment horizontal="left"/>
      <protection hidden="1"/>
    </xf>
    <xf numFmtId="3" fontId="5" fillId="5" borderId="1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B25">
      <selection activeCell="C28" sqref="C28"/>
    </sheetView>
  </sheetViews>
  <sheetFormatPr defaultColWidth="9.140625" defaultRowHeight="12.75"/>
  <cols>
    <col min="1" max="1" width="4.28125" style="1" customWidth="1"/>
    <col min="2" max="2" width="31.00390625" style="1" customWidth="1"/>
    <col min="3" max="3" width="8.28125" style="1" customWidth="1"/>
    <col min="4" max="4" width="7.8515625" style="1" customWidth="1"/>
    <col min="5" max="5" width="10.28125" style="1" customWidth="1"/>
    <col min="6" max="6" width="8.57421875" style="1" customWidth="1"/>
    <col min="7" max="7" width="7.57421875" style="1" customWidth="1"/>
    <col min="8" max="8" width="7.00390625" style="1" customWidth="1"/>
    <col min="9" max="9" width="8.28125" style="1" customWidth="1"/>
    <col min="10" max="10" width="8.00390625" style="1" customWidth="1"/>
    <col min="11" max="11" width="7.28125" style="1" customWidth="1"/>
    <col min="12" max="16384" width="9.140625" style="1" customWidth="1"/>
  </cols>
  <sheetData>
    <row r="1" spans="1:11" ht="13.5" thickBot="1">
      <c r="A1" s="10" t="s">
        <v>34</v>
      </c>
      <c r="B1" s="11"/>
      <c r="C1" s="12"/>
      <c r="D1" s="13"/>
      <c r="E1" s="11"/>
      <c r="F1" s="11"/>
      <c r="G1" s="14"/>
      <c r="H1" s="14"/>
      <c r="I1" s="14"/>
      <c r="J1" s="14"/>
      <c r="K1" s="15">
        <v>1</v>
      </c>
    </row>
    <row r="2" spans="1:11" ht="13.5" thickBot="1">
      <c r="A2" s="133" t="s">
        <v>74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3.5" thickBot="1">
      <c r="A3" s="139" t="s">
        <v>37</v>
      </c>
      <c r="B3" s="140"/>
      <c r="C3" s="140"/>
      <c r="D3" s="140"/>
      <c r="E3" s="141"/>
      <c r="F3" s="142" t="s">
        <v>75</v>
      </c>
      <c r="G3" s="143"/>
      <c r="H3" s="143"/>
      <c r="I3" s="143"/>
      <c r="J3" s="16"/>
      <c r="K3" s="17"/>
    </row>
    <row r="4" spans="1:11" ht="13.5" thickBot="1">
      <c r="A4" s="139" t="s">
        <v>27</v>
      </c>
      <c r="B4" s="140"/>
      <c r="C4" s="140"/>
      <c r="D4" s="140"/>
      <c r="E4" s="141"/>
      <c r="F4" s="144" t="s">
        <v>46</v>
      </c>
      <c r="G4" s="145"/>
      <c r="H4" s="145"/>
      <c r="I4" s="146"/>
      <c r="J4" s="18" t="s">
        <v>52</v>
      </c>
      <c r="K4" s="19"/>
    </row>
    <row r="5" spans="1:11" s="9" customFormat="1" ht="13.5" thickBot="1">
      <c r="A5" s="20"/>
      <c r="B5" s="21" t="s">
        <v>23</v>
      </c>
      <c r="C5" s="22"/>
      <c r="D5" s="22"/>
      <c r="E5" s="22"/>
      <c r="F5" s="23"/>
      <c r="G5" s="23"/>
      <c r="H5" s="24">
        <v>600000</v>
      </c>
      <c r="I5" s="20">
        <f>(H5)</f>
        <v>600000</v>
      </c>
      <c r="J5" s="25">
        <v>60000</v>
      </c>
      <c r="K5" s="26" t="s">
        <v>28</v>
      </c>
    </row>
    <row r="6" spans="1:11" ht="13.5" thickBot="1">
      <c r="A6" s="18" t="s">
        <v>0</v>
      </c>
      <c r="B6" s="27" t="s">
        <v>26</v>
      </c>
      <c r="C6" s="28"/>
      <c r="D6" s="28"/>
      <c r="E6" s="28"/>
      <c r="F6" s="28"/>
      <c r="G6" s="28">
        <v>9600</v>
      </c>
      <c r="H6" s="29">
        <v>0</v>
      </c>
      <c r="I6" s="20">
        <f>MIN(G6:H6)</f>
        <v>0</v>
      </c>
      <c r="J6" s="20"/>
      <c r="K6" s="30" t="s">
        <v>58</v>
      </c>
    </row>
    <row r="7" spans="1:11" ht="13.5" thickBot="1">
      <c r="A7" s="18" t="s">
        <v>0</v>
      </c>
      <c r="B7" s="148" t="s">
        <v>62</v>
      </c>
      <c r="C7" s="149"/>
      <c r="D7" s="149"/>
      <c r="E7" s="149"/>
      <c r="F7" s="149"/>
      <c r="G7" s="149"/>
      <c r="H7" s="150"/>
      <c r="I7" s="20"/>
      <c r="J7" s="20"/>
      <c r="K7" s="31" t="s">
        <v>29</v>
      </c>
    </row>
    <row r="8" spans="1:11" ht="13.5" thickBot="1">
      <c r="A8" s="32"/>
      <c r="B8" s="33" t="s">
        <v>30</v>
      </c>
      <c r="C8" s="34"/>
      <c r="D8" s="35"/>
      <c r="E8" s="28"/>
      <c r="F8" s="36"/>
      <c r="G8" s="37">
        <v>0</v>
      </c>
      <c r="H8" s="20"/>
      <c r="I8" s="38"/>
      <c r="J8" s="38"/>
      <c r="K8" s="39"/>
    </row>
    <row r="9" spans="1:11" ht="13.5" thickBot="1">
      <c r="A9" s="32"/>
      <c r="B9" s="40" t="s">
        <v>1</v>
      </c>
      <c r="C9" s="34"/>
      <c r="D9" s="35"/>
      <c r="E9" s="28"/>
      <c r="F9" s="36"/>
      <c r="G9" s="37">
        <v>0</v>
      </c>
      <c r="H9" s="20"/>
      <c r="I9" s="38"/>
      <c r="J9" s="38"/>
      <c r="K9" s="41"/>
    </row>
    <row r="10" spans="1:11" ht="13.5" thickBot="1">
      <c r="A10" s="32"/>
      <c r="B10" s="40" t="s">
        <v>2</v>
      </c>
      <c r="C10" s="42"/>
      <c r="D10" s="43"/>
      <c r="E10" s="43"/>
      <c r="F10" s="44"/>
      <c r="G10" s="37">
        <v>0</v>
      </c>
      <c r="H10" s="45"/>
      <c r="I10" s="20">
        <f>MIN(G8:G10)</f>
        <v>0</v>
      </c>
      <c r="J10" s="38"/>
      <c r="K10" s="46"/>
    </row>
    <row r="11" spans="1:11" ht="13.5" thickBot="1">
      <c r="A11" s="18" t="s">
        <v>0</v>
      </c>
      <c r="B11" s="27" t="s">
        <v>31</v>
      </c>
      <c r="C11" s="28"/>
      <c r="D11" s="28"/>
      <c r="E11" s="28"/>
      <c r="F11" s="28"/>
      <c r="G11" s="28"/>
      <c r="H11" s="29">
        <v>0</v>
      </c>
      <c r="I11" s="20">
        <f>(H11)</f>
        <v>0</v>
      </c>
      <c r="J11" s="20"/>
      <c r="K11" s="46"/>
    </row>
    <row r="12" spans="1:11" ht="13.5" thickBot="1">
      <c r="A12" s="20"/>
      <c r="B12" s="27" t="s">
        <v>3</v>
      </c>
      <c r="C12" s="23"/>
      <c r="D12" s="23"/>
      <c r="E12" s="23"/>
      <c r="F12" s="28"/>
      <c r="G12" s="28"/>
      <c r="H12" s="36"/>
      <c r="I12" s="38"/>
      <c r="J12" s="38"/>
      <c r="K12" s="46"/>
    </row>
    <row r="13" spans="1:11" ht="13.5" thickBot="1">
      <c r="A13" s="47" t="s">
        <v>5</v>
      </c>
      <c r="B13" s="23" t="s">
        <v>4</v>
      </c>
      <c r="C13" s="28"/>
      <c r="D13" s="28"/>
      <c r="E13" s="28"/>
      <c r="F13" s="28"/>
      <c r="G13" s="29">
        <v>0</v>
      </c>
      <c r="H13" s="36"/>
      <c r="I13" s="38"/>
      <c r="J13" s="38"/>
      <c r="K13" s="46"/>
    </row>
    <row r="14" spans="1:11" ht="13.5" thickBot="1">
      <c r="A14" s="20"/>
      <c r="B14" s="27" t="s">
        <v>47</v>
      </c>
      <c r="C14" s="23"/>
      <c r="D14" s="48">
        <v>150000</v>
      </c>
      <c r="E14" s="29">
        <v>0</v>
      </c>
      <c r="F14" s="49">
        <f>MIN(D14:E14)</f>
        <v>0</v>
      </c>
      <c r="G14" s="20">
        <f>(G13-F14)</f>
        <v>0</v>
      </c>
      <c r="H14" s="36"/>
      <c r="I14" s="20">
        <f>(G14)</f>
        <v>0</v>
      </c>
      <c r="J14" s="38"/>
      <c r="K14" s="46"/>
    </row>
    <row r="15" spans="1:11" ht="13.5" thickBot="1">
      <c r="A15" s="18" t="s">
        <v>5</v>
      </c>
      <c r="B15" s="27" t="s">
        <v>6</v>
      </c>
      <c r="C15" s="23"/>
      <c r="D15" s="23"/>
      <c r="E15" s="28"/>
      <c r="F15" s="28"/>
      <c r="G15" s="29">
        <v>0</v>
      </c>
      <c r="H15" s="36"/>
      <c r="I15" s="20">
        <f>(G15)</f>
        <v>0</v>
      </c>
      <c r="J15" s="38"/>
      <c r="K15" s="46"/>
    </row>
    <row r="16" spans="1:11" ht="13.5" thickBot="1">
      <c r="A16" s="20"/>
      <c r="B16" s="27" t="s">
        <v>7</v>
      </c>
      <c r="C16" s="23"/>
      <c r="D16" s="23"/>
      <c r="E16" s="28"/>
      <c r="F16" s="28"/>
      <c r="G16" s="28"/>
      <c r="H16" s="28"/>
      <c r="I16" s="20">
        <f>H5-I6-I10+I11+I14+I15</f>
        <v>600000</v>
      </c>
      <c r="J16" s="20"/>
      <c r="K16" s="46"/>
    </row>
    <row r="17" spans="1:11" ht="13.5" thickBot="1">
      <c r="A17" s="18" t="s">
        <v>0</v>
      </c>
      <c r="B17" s="50" t="s">
        <v>8</v>
      </c>
      <c r="C17" s="51"/>
      <c r="D17" s="51"/>
      <c r="E17" s="51"/>
      <c r="F17" s="28"/>
      <c r="G17" s="28"/>
      <c r="H17" s="36"/>
      <c r="I17" s="38"/>
      <c r="J17" s="38"/>
      <c r="K17" s="46"/>
    </row>
    <row r="18" spans="1:11" ht="12.75">
      <c r="A18" s="52"/>
      <c r="B18" s="40" t="s">
        <v>9</v>
      </c>
      <c r="C18" s="42"/>
      <c r="D18" s="42"/>
      <c r="E18" s="42"/>
      <c r="F18" s="37">
        <v>0</v>
      </c>
      <c r="G18" s="53"/>
      <c r="H18" s="53"/>
      <c r="I18" s="38"/>
      <c r="J18" s="38"/>
      <c r="K18" s="46"/>
    </row>
    <row r="19" spans="1:13" ht="12.75">
      <c r="A19" s="52"/>
      <c r="B19" s="40" t="s">
        <v>10</v>
      </c>
      <c r="C19" s="42"/>
      <c r="D19" s="42"/>
      <c r="E19" s="42"/>
      <c r="F19" s="37">
        <v>0</v>
      </c>
      <c r="G19" s="53"/>
      <c r="H19" s="53"/>
      <c r="I19" s="38"/>
      <c r="J19" s="38"/>
      <c r="K19" s="46"/>
      <c r="M19" s="3"/>
    </row>
    <row r="20" spans="1:11" ht="12.75">
      <c r="A20" s="52"/>
      <c r="B20" s="40" t="s">
        <v>11</v>
      </c>
      <c r="C20" s="42"/>
      <c r="D20" s="42"/>
      <c r="E20" s="42"/>
      <c r="F20" s="37">
        <v>0</v>
      </c>
      <c r="G20" s="53"/>
      <c r="H20" s="53"/>
      <c r="I20" s="38"/>
      <c r="J20" s="38"/>
      <c r="K20" s="46"/>
    </row>
    <row r="21" spans="1:11" ht="12.75">
      <c r="A21" s="52"/>
      <c r="B21" s="40" t="s">
        <v>12</v>
      </c>
      <c r="C21" s="42"/>
      <c r="D21" s="42"/>
      <c r="E21" s="42"/>
      <c r="F21" s="37">
        <v>0</v>
      </c>
      <c r="G21" s="53"/>
      <c r="H21" s="53"/>
      <c r="I21" s="38"/>
      <c r="J21" s="38"/>
      <c r="K21" s="46"/>
    </row>
    <row r="22" spans="1:11" ht="12.75">
      <c r="A22" s="52"/>
      <c r="B22" s="40" t="s">
        <v>13</v>
      </c>
      <c r="C22" s="42"/>
      <c r="D22" s="42"/>
      <c r="E22" s="42"/>
      <c r="F22" s="37">
        <v>0</v>
      </c>
      <c r="G22" s="53"/>
      <c r="H22" s="53"/>
      <c r="I22" s="38"/>
      <c r="J22" s="38"/>
      <c r="K22" s="46"/>
    </row>
    <row r="23" spans="1:11" ht="12.75">
      <c r="A23" s="52"/>
      <c r="B23" s="40" t="s">
        <v>14</v>
      </c>
      <c r="C23" s="42"/>
      <c r="D23" s="42"/>
      <c r="E23" s="42"/>
      <c r="F23" s="37">
        <v>0</v>
      </c>
      <c r="G23" s="53"/>
      <c r="H23" s="53"/>
      <c r="I23" s="38"/>
      <c r="J23" s="38"/>
      <c r="K23" s="46"/>
    </row>
    <row r="24" spans="1:11" ht="12.75">
      <c r="A24" s="52"/>
      <c r="B24" s="40" t="s">
        <v>15</v>
      </c>
      <c r="C24" s="42"/>
      <c r="D24" s="42"/>
      <c r="E24" s="42"/>
      <c r="F24" s="37">
        <v>0</v>
      </c>
      <c r="G24" s="53"/>
      <c r="H24" s="53"/>
      <c r="I24" s="38"/>
      <c r="J24" s="38"/>
      <c r="K24" s="46"/>
    </row>
    <row r="25" spans="1:11" ht="12.75">
      <c r="A25" s="52"/>
      <c r="B25" s="42"/>
      <c r="C25" s="42"/>
      <c r="D25" s="42"/>
      <c r="E25" s="42"/>
      <c r="F25" s="37">
        <v>0</v>
      </c>
      <c r="G25" s="53"/>
      <c r="H25" s="53"/>
      <c r="I25" s="38"/>
      <c r="J25" s="38"/>
      <c r="K25" s="46"/>
    </row>
    <row r="26" spans="1:11" ht="12.75">
      <c r="A26" s="52"/>
      <c r="B26" s="42"/>
      <c r="C26" s="42"/>
      <c r="D26" s="42"/>
      <c r="E26" s="42"/>
      <c r="F26" s="37">
        <v>0</v>
      </c>
      <c r="G26" s="53"/>
      <c r="H26" s="53"/>
      <c r="I26" s="38"/>
      <c r="J26" s="38"/>
      <c r="K26" s="46"/>
    </row>
    <row r="27" spans="1:11" ht="13.5" thickBot="1">
      <c r="A27" s="52"/>
      <c r="B27" s="42"/>
      <c r="C27" s="42"/>
      <c r="D27" s="42"/>
      <c r="E27" s="42"/>
      <c r="F27" s="37">
        <v>0</v>
      </c>
      <c r="G27" s="53"/>
      <c r="H27" s="53"/>
      <c r="I27" s="38"/>
      <c r="J27" s="38"/>
      <c r="K27" s="46"/>
    </row>
    <row r="28" spans="1:11" ht="13.5" thickBot="1">
      <c r="A28" s="52"/>
      <c r="B28" s="54" t="s">
        <v>53</v>
      </c>
      <c r="C28" s="55">
        <v>0</v>
      </c>
      <c r="D28" s="42"/>
      <c r="E28" s="56" t="s">
        <v>54</v>
      </c>
      <c r="F28" s="20">
        <f>SUM(F18:F27)</f>
        <v>0</v>
      </c>
      <c r="G28" s="53"/>
      <c r="H28" s="53"/>
      <c r="I28" s="38"/>
      <c r="J28" s="38"/>
      <c r="K28" s="46"/>
    </row>
    <row r="29" spans="1:11" ht="13.5" thickBot="1">
      <c r="A29" s="52"/>
      <c r="B29" s="136" t="s">
        <v>21</v>
      </c>
      <c r="C29" s="137"/>
      <c r="D29" s="53"/>
      <c r="E29" s="18"/>
      <c r="F29" s="57">
        <v>100000</v>
      </c>
      <c r="G29" s="28"/>
      <c r="H29" s="20">
        <f>MIN(F28:F29)</f>
        <v>0</v>
      </c>
      <c r="I29" s="38"/>
      <c r="J29" s="38"/>
      <c r="K29" s="46"/>
    </row>
    <row r="30" spans="1:11" ht="13.5" thickBot="1">
      <c r="A30" s="18" t="s">
        <v>0</v>
      </c>
      <c r="B30" s="50" t="s">
        <v>16</v>
      </c>
      <c r="C30" s="51"/>
      <c r="D30" s="51"/>
      <c r="E30" s="51"/>
      <c r="F30" s="19"/>
      <c r="G30" s="53"/>
      <c r="H30" s="53"/>
      <c r="I30" s="38"/>
      <c r="J30" s="38"/>
      <c r="K30" s="46"/>
    </row>
    <row r="31" spans="1:11" ht="13.5" thickBot="1">
      <c r="A31" s="52"/>
      <c r="B31" s="58" t="s">
        <v>32</v>
      </c>
      <c r="C31" s="59"/>
      <c r="D31" s="59"/>
      <c r="E31" s="19"/>
      <c r="F31" s="60">
        <f>IF(K1=3,20000,0)</f>
        <v>0</v>
      </c>
      <c r="G31" s="61">
        <v>0</v>
      </c>
      <c r="H31" s="20">
        <f>MIN(F31:G31)</f>
        <v>0</v>
      </c>
      <c r="I31" s="38"/>
      <c r="J31" s="38"/>
      <c r="K31" s="46"/>
    </row>
    <row r="32" spans="1:11" ht="13.5" thickBot="1">
      <c r="A32" s="62"/>
      <c r="B32" s="63" t="s">
        <v>17</v>
      </c>
      <c r="C32" s="28"/>
      <c r="D32" s="28"/>
      <c r="E32" s="28"/>
      <c r="F32" s="64">
        <f>IF(K1&lt;3,15000,0)</f>
        <v>15000</v>
      </c>
      <c r="G32" s="61">
        <v>0</v>
      </c>
      <c r="H32" s="20">
        <f>MIN(F32:G32)</f>
        <v>0</v>
      </c>
      <c r="I32" s="38"/>
      <c r="J32" s="38"/>
      <c r="K32" s="46"/>
    </row>
    <row r="33" spans="1:11" ht="13.5" thickBot="1">
      <c r="A33" s="18" t="s">
        <v>0</v>
      </c>
      <c r="B33" s="27" t="s">
        <v>18</v>
      </c>
      <c r="C33" s="23"/>
      <c r="D33" s="23"/>
      <c r="E33" s="28"/>
      <c r="F33" s="28"/>
      <c r="G33" s="29">
        <v>0</v>
      </c>
      <c r="H33" s="36">
        <f>(G33)</f>
        <v>0</v>
      </c>
      <c r="I33" s="38"/>
      <c r="J33" s="38"/>
      <c r="K33" s="46"/>
    </row>
    <row r="34" spans="1:11" ht="13.5" thickBot="1">
      <c r="A34" s="18" t="s">
        <v>0</v>
      </c>
      <c r="B34" s="27" t="s">
        <v>19</v>
      </c>
      <c r="C34" s="23"/>
      <c r="D34" s="23"/>
      <c r="E34" s="28"/>
      <c r="F34" s="28"/>
      <c r="G34" s="28"/>
      <c r="H34" s="36"/>
      <c r="I34" s="38"/>
      <c r="J34" s="38"/>
      <c r="K34" s="46"/>
    </row>
    <row r="35" spans="1:11" ht="13.5" thickBot="1">
      <c r="A35" s="48"/>
      <c r="B35" s="23" t="s">
        <v>63</v>
      </c>
      <c r="C35" s="63" t="s">
        <v>55</v>
      </c>
      <c r="D35" s="65"/>
      <c r="E35" s="28"/>
      <c r="F35" s="29">
        <v>0</v>
      </c>
      <c r="G35" s="28"/>
      <c r="H35" s="36">
        <f>(F35)</f>
        <v>0</v>
      </c>
      <c r="I35" s="38"/>
      <c r="J35" s="38"/>
      <c r="K35" s="46"/>
    </row>
    <row r="36" spans="1:11" ht="13.5" thickBot="1">
      <c r="A36" s="48"/>
      <c r="B36" s="23" t="s">
        <v>64</v>
      </c>
      <c r="C36" s="63" t="s">
        <v>56</v>
      </c>
      <c r="D36" s="65"/>
      <c r="E36" s="28"/>
      <c r="F36" s="29">
        <v>0</v>
      </c>
      <c r="G36" s="28"/>
      <c r="H36" s="36">
        <f>(50%*F36)</f>
        <v>0</v>
      </c>
      <c r="I36" s="38"/>
      <c r="J36" s="38"/>
      <c r="K36" s="46"/>
    </row>
    <row r="37" spans="1:11" ht="12.75">
      <c r="A37" s="66" t="s">
        <v>0</v>
      </c>
      <c r="B37" s="67" t="s">
        <v>45</v>
      </c>
      <c r="C37" s="40"/>
      <c r="D37" s="40"/>
      <c r="E37" s="42"/>
      <c r="F37" s="68">
        <v>0</v>
      </c>
      <c r="G37" s="42"/>
      <c r="H37" s="42">
        <f>(F37)</f>
        <v>0</v>
      </c>
      <c r="I37" s="46"/>
      <c r="J37" s="38"/>
      <c r="K37" s="46"/>
    </row>
    <row r="38" spans="1:11" ht="13.5" thickBot="1">
      <c r="A38" s="32"/>
      <c r="B38" s="125" t="s">
        <v>60</v>
      </c>
      <c r="C38" s="126"/>
      <c r="D38" s="126"/>
      <c r="E38" s="126"/>
      <c r="F38" s="127"/>
      <c r="G38" s="127"/>
      <c r="H38" s="128"/>
      <c r="I38" s="46"/>
      <c r="J38" s="38"/>
      <c r="K38" s="46"/>
    </row>
    <row r="39" spans="1:11" ht="13.5" thickBot="1">
      <c r="A39" s="48" t="s">
        <v>0</v>
      </c>
      <c r="B39" s="69" t="s">
        <v>61</v>
      </c>
      <c r="C39" s="43"/>
      <c r="D39" s="43"/>
      <c r="E39" s="43"/>
      <c r="F39" s="70">
        <v>0</v>
      </c>
      <c r="G39" s="35"/>
      <c r="H39" s="20">
        <f>(F39)</f>
        <v>0</v>
      </c>
      <c r="I39" s="38"/>
      <c r="J39" s="38"/>
      <c r="K39" s="46"/>
    </row>
    <row r="40" spans="1:12" ht="13.5" thickBot="1">
      <c r="A40" s="71"/>
      <c r="B40" s="138" t="s">
        <v>20</v>
      </c>
      <c r="C40" s="138"/>
      <c r="D40" s="138"/>
      <c r="E40" s="138"/>
      <c r="F40" s="138"/>
      <c r="G40" s="138"/>
      <c r="H40" s="72"/>
      <c r="I40" s="73">
        <f>ROUND(I16-SUM(H29:H39),-1)</f>
        <v>600000</v>
      </c>
      <c r="J40" s="74"/>
      <c r="K40" s="75" t="s">
        <v>50</v>
      </c>
      <c r="L40" s="4"/>
    </row>
    <row r="41" spans="1:11" ht="13.5" thickBot="1">
      <c r="A41" s="52"/>
      <c r="B41" s="144" t="s">
        <v>69</v>
      </c>
      <c r="C41" s="145"/>
      <c r="D41" s="145"/>
      <c r="E41" s="146"/>
      <c r="F41" s="76">
        <f>IF(K1&lt;3,I40,0)</f>
        <v>600000</v>
      </c>
      <c r="G41" s="77"/>
      <c r="H41" s="53"/>
      <c r="I41" s="38"/>
      <c r="J41" s="38"/>
      <c r="K41" s="46"/>
    </row>
    <row r="42" spans="1:11" ht="12.75">
      <c r="A42" s="32"/>
      <c r="B42" s="78" t="s">
        <v>22</v>
      </c>
      <c r="C42" s="79">
        <f>IF(K1&gt;2,0,I40)</f>
        <v>600000</v>
      </c>
      <c r="D42" s="79">
        <f>IF(K1=3,I40,C42)</f>
        <v>600000</v>
      </c>
      <c r="E42" s="80">
        <f>MAX(C42,D42)</f>
        <v>600000</v>
      </c>
      <c r="F42" s="78"/>
      <c r="G42" s="33"/>
      <c r="H42" s="42"/>
      <c r="I42" s="40"/>
      <c r="J42" s="81"/>
      <c r="K42" s="46"/>
    </row>
    <row r="43" spans="1:11" ht="12.75">
      <c r="A43" s="82" t="s">
        <v>24</v>
      </c>
      <c r="B43" s="83" t="s">
        <v>65</v>
      </c>
      <c r="C43" s="84">
        <f>IF(K1=2,135000,100000)</f>
        <v>100000</v>
      </c>
      <c r="D43" s="120">
        <v>0</v>
      </c>
      <c r="E43" s="81">
        <f>IF(K1&lt;2,100000,135000)</f>
        <v>100000</v>
      </c>
      <c r="F43" s="81">
        <f>IF(K1=3,0,E43)</f>
        <v>100000</v>
      </c>
      <c r="G43" s="40">
        <f>(F43)</f>
        <v>100000</v>
      </c>
      <c r="H43" s="40"/>
      <c r="I43" s="40">
        <f>(D43*F43)</f>
        <v>0</v>
      </c>
      <c r="J43" s="40"/>
      <c r="K43" s="85" t="s">
        <v>24</v>
      </c>
    </row>
    <row r="44" spans="1:13" ht="12.75">
      <c r="A44" s="32"/>
      <c r="B44" s="83" t="s">
        <v>66</v>
      </c>
      <c r="C44" s="40">
        <f>IF(K1=1,50000,15000)</f>
        <v>50000</v>
      </c>
      <c r="D44" s="86">
        <v>0.1</v>
      </c>
      <c r="E44" s="81">
        <f>IF(I40&lt;E43,0,I40-E43)</f>
        <v>500000</v>
      </c>
      <c r="F44" s="81">
        <f>IF(K1&lt;3,MIN(C44,E44),0)</f>
        <v>50000</v>
      </c>
      <c r="G44" s="40">
        <f>(F44)</f>
        <v>50000</v>
      </c>
      <c r="H44" s="40"/>
      <c r="I44" s="40">
        <f>IF(K1&lt;3,(F44*D44),0)</f>
        <v>5000</v>
      </c>
      <c r="J44" s="40"/>
      <c r="K44" s="46"/>
      <c r="L44" s="8"/>
      <c r="M44" s="8">
        <f>IF(L44&gt;F44,F44,L44)</f>
        <v>0</v>
      </c>
    </row>
    <row r="45" spans="1:13" ht="12.75">
      <c r="A45" s="32"/>
      <c r="B45" s="83" t="s">
        <v>67</v>
      </c>
      <c r="C45" s="40">
        <v>100000</v>
      </c>
      <c r="D45" s="86">
        <v>0.2</v>
      </c>
      <c r="E45" s="86">
        <f>IF(I40&lt;150000,0,(C42-F43-F44))</f>
        <v>450000</v>
      </c>
      <c r="F45" s="81">
        <f>IF(E45&lt;100000,E45,100000)</f>
        <v>100000</v>
      </c>
      <c r="G45" s="40">
        <f>(F45)</f>
        <v>100000</v>
      </c>
      <c r="H45" s="87"/>
      <c r="I45" s="40">
        <f>IF(K1&lt;3,(G45*D45),0)</f>
        <v>20000</v>
      </c>
      <c r="J45" s="40"/>
      <c r="K45" s="46"/>
      <c r="L45" s="8"/>
      <c r="M45" s="8">
        <f>IF(L45&gt;100000,100000,L45)</f>
        <v>0</v>
      </c>
    </row>
    <row r="46" spans="1:13" ht="12.75">
      <c r="A46" s="32" t="s">
        <v>25</v>
      </c>
      <c r="B46" s="83" t="s">
        <v>68</v>
      </c>
      <c r="C46" s="40">
        <f>IF(AND(K1&lt;3,I40&gt;250000),I40-250000,0)</f>
        <v>350000</v>
      </c>
      <c r="D46" s="86">
        <v>0.3</v>
      </c>
      <c r="E46" s="86">
        <f>IF(C46&lt;0,0,C46)</f>
        <v>350000</v>
      </c>
      <c r="F46" s="81">
        <f>(E46)</f>
        <v>350000</v>
      </c>
      <c r="G46" s="40">
        <f>(F46)</f>
        <v>350000</v>
      </c>
      <c r="H46" s="40"/>
      <c r="I46" s="40">
        <f>IF(K1&lt;3,(G46*D46),0)</f>
        <v>105000</v>
      </c>
      <c r="J46" s="40"/>
      <c r="K46" s="46" t="s">
        <v>25</v>
      </c>
      <c r="L46" s="8"/>
      <c r="M46" s="8"/>
    </row>
    <row r="47" spans="1:13" ht="12.75">
      <c r="A47" s="32"/>
      <c r="B47" s="151" t="s">
        <v>70</v>
      </c>
      <c r="C47" s="152"/>
      <c r="D47" s="152"/>
      <c r="E47" s="153"/>
      <c r="F47" s="84">
        <f>IF(K1=3,I40,0)</f>
        <v>0</v>
      </c>
      <c r="G47" s="40"/>
      <c r="H47" s="40"/>
      <c r="I47" s="40"/>
      <c r="J47" s="40"/>
      <c r="K47" s="46"/>
      <c r="L47" s="8"/>
      <c r="M47" s="8"/>
    </row>
    <row r="48" spans="1:13" ht="12.75">
      <c r="A48" s="32"/>
      <c r="B48" s="88" t="s">
        <v>65</v>
      </c>
      <c r="C48" s="89">
        <f>IF(K1=3,185000,0)</f>
        <v>0</v>
      </c>
      <c r="D48" s="81">
        <v>0</v>
      </c>
      <c r="E48" s="90"/>
      <c r="F48" s="91"/>
      <c r="G48" s="40">
        <f>IF(K1=3,C48,0)</f>
        <v>0</v>
      </c>
      <c r="H48" s="92"/>
      <c r="I48" s="40">
        <f>G48*D48</f>
        <v>0</v>
      </c>
      <c r="J48" s="40"/>
      <c r="K48" s="46"/>
      <c r="L48" s="8"/>
      <c r="M48" s="8"/>
    </row>
    <row r="49" spans="1:13" ht="12.75">
      <c r="A49" s="93"/>
      <c r="B49" s="88" t="s">
        <v>72</v>
      </c>
      <c r="C49" s="89">
        <f>IF(AND(K1=3,I40&gt;185000),MIN(I40-185000,65000),0)</f>
        <v>0</v>
      </c>
      <c r="D49" s="81">
        <v>0.2</v>
      </c>
      <c r="E49" s="94"/>
      <c r="F49" s="95"/>
      <c r="G49" s="40">
        <f>IF(K1=3,C49,0)</f>
        <v>0</v>
      </c>
      <c r="H49" s="95"/>
      <c r="I49" s="40">
        <f>G49*D49</f>
        <v>0</v>
      </c>
      <c r="J49" s="88"/>
      <c r="K49" s="96"/>
      <c r="L49" s="8"/>
      <c r="M49" s="8">
        <f>IF(L49&gt;65000,65000,L49)</f>
        <v>0</v>
      </c>
    </row>
    <row r="50" spans="1:13" ht="12.75">
      <c r="A50" s="93"/>
      <c r="B50" s="88" t="s">
        <v>73</v>
      </c>
      <c r="C50" s="89">
        <f>IF(AND(K1=3,I40&gt;250000),I40-250000,0)</f>
        <v>0</v>
      </c>
      <c r="D50" s="81">
        <v>0.3</v>
      </c>
      <c r="E50" s="90"/>
      <c r="F50" s="95"/>
      <c r="G50" s="40">
        <f>IF(K1=3,C50,0)</f>
        <v>0</v>
      </c>
      <c r="H50" s="95"/>
      <c r="I50" s="40">
        <f>G50*D50</f>
        <v>0</v>
      </c>
      <c r="J50" s="88"/>
      <c r="K50" s="96"/>
      <c r="L50" s="8"/>
      <c r="M50" s="8"/>
    </row>
    <row r="51" spans="1:11" ht="12.75">
      <c r="A51" s="66"/>
      <c r="B51" s="154" t="s">
        <v>71</v>
      </c>
      <c r="C51" s="155"/>
      <c r="D51" s="155"/>
      <c r="E51" s="156"/>
      <c r="F51" s="97"/>
      <c r="G51" s="97">
        <f>SUM(G43:G50)</f>
        <v>600000</v>
      </c>
      <c r="H51" s="98"/>
      <c r="I51" s="88">
        <f>SUM(I43:I50)</f>
        <v>130000</v>
      </c>
      <c r="J51" s="99"/>
      <c r="K51" s="96"/>
    </row>
    <row r="52" spans="1:13" ht="12.75">
      <c r="A52" s="100" t="s">
        <v>33</v>
      </c>
      <c r="B52" s="147" t="s">
        <v>49</v>
      </c>
      <c r="C52" s="147"/>
      <c r="D52" s="81">
        <v>0.1</v>
      </c>
      <c r="E52" s="88"/>
      <c r="F52" s="88"/>
      <c r="G52" s="88"/>
      <c r="H52" s="88"/>
      <c r="I52" s="88">
        <f>IF(I5&gt;1000000,I51*D52,0)</f>
        <v>0</v>
      </c>
      <c r="J52" s="88"/>
      <c r="K52" s="96" t="s">
        <v>25</v>
      </c>
      <c r="M52" s="2"/>
    </row>
    <row r="53" spans="1:11" ht="12.75">
      <c r="A53" s="66" t="s">
        <v>35</v>
      </c>
      <c r="B53" s="88" t="s">
        <v>48</v>
      </c>
      <c r="C53" s="88"/>
      <c r="D53" s="81">
        <v>0.02</v>
      </c>
      <c r="E53" s="88"/>
      <c r="F53" s="88"/>
      <c r="G53" s="88"/>
      <c r="H53" s="88"/>
      <c r="I53" s="88">
        <f>D53*(I51+I52)</f>
        <v>2600</v>
      </c>
      <c r="J53" s="88"/>
      <c r="K53" s="96"/>
    </row>
    <row r="54" spans="1:11" ht="19.5" thickBot="1">
      <c r="A54" s="93"/>
      <c r="B54" s="122" t="s">
        <v>36</v>
      </c>
      <c r="C54" s="123"/>
      <c r="D54" s="123"/>
      <c r="E54" s="123"/>
      <c r="F54" s="123"/>
      <c r="G54" s="123"/>
      <c r="H54" s="124"/>
      <c r="I54" s="101">
        <f>SUM(I51:I53)</f>
        <v>132600</v>
      </c>
      <c r="J54" s="102"/>
      <c r="K54" s="96"/>
    </row>
    <row r="55" spans="1:11" ht="16.5" thickBot="1" thickTop="1">
      <c r="A55" s="129" t="s">
        <v>51</v>
      </c>
      <c r="B55" s="130"/>
      <c r="C55" s="131"/>
      <c r="D55" s="131"/>
      <c r="E55" s="131"/>
      <c r="F55" s="131"/>
      <c r="G55" s="131"/>
      <c r="H55" s="131"/>
      <c r="I55" s="131"/>
      <c r="J55" s="131"/>
      <c r="K55" s="132"/>
    </row>
    <row r="56" spans="1:10" ht="12.75">
      <c r="A56" s="7"/>
      <c r="J56" s="7"/>
    </row>
    <row r="175" spans="2:9" ht="12.75">
      <c r="B175"/>
      <c r="C175"/>
      <c r="D175"/>
      <c r="E175" t="s">
        <v>42</v>
      </c>
      <c r="F175"/>
      <c r="G175"/>
      <c r="H175"/>
      <c r="I175" t="s">
        <v>44</v>
      </c>
    </row>
    <row r="176" spans="2:9" ht="12.75">
      <c r="B176">
        <v>100000</v>
      </c>
      <c r="C176" s="5">
        <v>0</v>
      </c>
      <c r="D176"/>
      <c r="E176" t="s">
        <v>43</v>
      </c>
      <c r="F176">
        <v>135000</v>
      </c>
      <c r="G176" s="5">
        <v>0</v>
      </c>
      <c r="H176" t="s">
        <v>43</v>
      </c>
      <c r="I176">
        <v>185000</v>
      </c>
    </row>
    <row r="177" spans="2:9" ht="12.75">
      <c r="B177">
        <v>50000</v>
      </c>
      <c r="C177" s="6">
        <v>0.1</v>
      </c>
      <c r="D177"/>
      <c r="E177" t="s">
        <v>40</v>
      </c>
      <c r="F177">
        <v>15000</v>
      </c>
      <c r="G177" s="6">
        <v>0.1</v>
      </c>
      <c r="H177" t="s">
        <v>40</v>
      </c>
      <c r="I177">
        <v>65000</v>
      </c>
    </row>
    <row r="178" spans="2:9" ht="12.75">
      <c r="B178">
        <v>100000</v>
      </c>
      <c r="C178" s="6">
        <v>0.2</v>
      </c>
      <c r="D178"/>
      <c r="E178" t="s">
        <v>40</v>
      </c>
      <c r="F178">
        <v>100000</v>
      </c>
      <c r="G178" s="6">
        <v>0.2</v>
      </c>
      <c r="H178" t="s">
        <v>41</v>
      </c>
      <c r="I178">
        <v>250000</v>
      </c>
    </row>
    <row r="179" spans="2:9" ht="12.75">
      <c r="B179">
        <v>250000</v>
      </c>
      <c r="C179" s="6">
        <v>0.3</v>
      </c>
      <c r="D179"/>
      <c r="E179" t="s">
        <v>41</v>
      </c>
      <c r="F179">
        <v>250000</v>
      </c>
      <c r="G179" s="6">
        <v>0.3</v>
      </c>
      <c r="H179"/>
      <c r="I179"/>
    </row>
    <row r="180" spans="1:10" ht="12.75">
      <c r="A180" t="s">
        <v>38</v>
      </c>
      <c r="B180" s="7"/>
      <c r="C180" s="7"/>
      <c r="D180" s="7"/>
      <c r="E180" s="7"/>
      <c r="F180" s="7"/>
      <c r="G180" s="7"/>
      <c r="H180" s="7"/>
      <c r="I180" s="7"/>
      <c r="J180"/>
    </row>
    <row r="181" spans="1:10" ht="12.75">
      <c r="A181" t="s">
        <v>39</v>
      </c>
      <c r="J181">
        <v>0</v>
      </c>
    </row>
    <row r="182" spans="1:10" ht="12.75">
      <c r="A182" t="s">
        <v>40</v>
      </c>
      <c r="J182" s="6">
        <v>0.2</v>
      </c>
    </row>
    <row r="183" spans="1:10" ht="12.75">
      <c r="A183" t="s">
        <v>40</v>
      </c>
      <c r="J183" s="6">
        <v>0.3</v>
      </c>
    </row>
    <row r="184" spans="1:10" ht="12.75">
      <c r="A184" t="s">
        <v>41</v>
      </c>
      <c r="J184"/>
    </row>
    <row r="185" spans="1:10" ht="12.75">
      <c r="A185" s="7"/>
      <c r="J185" s="7"/>
    </row>
  </sheetData>
  <sheetProtection sheet="1" objects="1" scenarios="1"/>
  <mergeCells count="15">
    <mergeCell ref="B52:C52"/>
    <mergeCell ref="B7:H7"/>
    <mergeCell ref="B41:E41"/>
    <mergeCell ref="B47:E47"/>
    <mergeCell ref="B51:E51"/>
    <mergeCell ref="B54:H54"/>
    <mergeCell ref="B38:H38"/>
    <mergeCell ref="A55:K55"/>
    <mergeCell ref="A2:K2"/>
    <mergeCell ref="B29:C29"/>
    <mergeCell ref="B40:G40"/>
    <mergeCell ref="A3:E3"/>
    <mergeCell ref="F3:I3"/>
    <mergeCell ref="A4:E4"/>
    <mergeCell ref="F4:I4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6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C28">
      <selection activeCell="K51" sqref="K51"/>
    </sheetView>
  </sheetViews>
  <sheetFormatPr defaultColWidth="9.140625" defaultRowHeight="12.75"/>
  <cols>
    <col min="1" max="1" width="4.57421875" style="0" customWidth="1"/>
    <col min="2" max="2" width="29.28125" style="0" customWidth="1"/>
    <col min="5" max="5" width="24.7109375" style="0" customWidth="1"/>
    <col min="7" max="7" width="7.8515625" style="0" customWidth="1"/>
    <col min="8" max="8" width="7.28125" style="0" customWidth="1"/>
  </cols>
  <sheetData>
    <row r="1" spans="1:11" ht="13.5" thickBot="1">
      <c r="A1" s="110" t="s">
        <v>34</v>
      </c>
      <c r="B1" s="111"/>
      <c r="C1" s="112"/>
      <c r="D1" s="113"/>
      <c r="E1" s="111"/>
      <c r="F1" s="111"/>
      <c r="G1" s="111"/>
      <c r="H1" s="111"/>
      <c r="I1" s="111"/>
      <c r="J1" s="111"/>
      <c r="K1" s="114">
        <f>Sheet1!K1</f>
        <v>1</v>
      </c>
    </row>
    <row r="2" spans="1:11" ht="13.5" thickBot="1">
      <c r="A2" s="168" t="s">
        <v>59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ht="13.5" thickBot="1">
      <c r="A3" s="171" t="s">
        <v>37</v>
      </c>
      <c r="B3" s="172"/>
      <c r="C3" s="172"/>
      <c r="D3" s="172"/>
      <c r="E3" s="173"/>
      <c r="F3" s="174" t="s">
        <v>57</v>
      </c>
      <c r="G3" s="175"/>
      <c r="H3" s="175"/>
      <c r="I3" s="175"/>
      <c r="J3" s="115"/>
      <c r="K3" s="36"/>
    </row>
    <row r="4" spans="1:11" ht="13.5" thickBot="1">
      <c r="A4" s="171" t="s">
        <v>27</v>
      </c>
      <c r="B4" s="172"/>
      <c r="C4" s="172"/>
      <c r="D4" s="172"/>
      <c r="E4" s="173"/>
      <c r="F4" s="144" t="s">
        <v>80</v>
      </c>
      <c r="G4" s="145"/>
      <c r="H4" s="145"/>
      <c r="I4" s="146"/>
      <c r="J4" s="18"/>
      <c r="K4" s="19"/>
    </row>
    <row r="5" spans="1:11" ht="13.5" thickBot="1">
      <c r="A5" s="20"/>
      <c r="B5" s="21" t="s">
        <v>23</v>
      </c>
      <c r="C5" s="22"/>
      <c r="D5" s="22"/>
      <c r="E5" s="22"/>
      <c r="F5" s="23"/>
      <c r="G5" s="23"/>
      <c r="H5" s="48">
        <f>Sheet1!H5+Sheet1!J5</f>
        <v>660000</v>
      </c>
      <c r="I5" s="20">
        <f>(H5)</f>
        <v>660000</v>
      </c>
      <c r="J5" s="119"/>
      <c r="K5" s="116"/>
    </row>
    <row r="6" spans="1:11" ht="13.5" thickBot="1">
      <c r="A6" s="18" t="s">
        <v>0</v>
      </c>
      <c r="B6" s="27" t="s">
        <v>26</v>
      </c>
      <c r="C6" s="28"/>
      <c r="D6" s="28"/>
      <c r="E6" s="28"/>
      <c r="F6" s="28"/>
      <c r="G6" s="28">
        <v>9600</v>
      </c>
      <c r="H6" s="20">
        <f>Sheet1!I6</f>
        <v>0</v>
      </c>
      <c r="I6" s="20">
        <f>MIN(G6:H6)</f>
        <v>0</v>
      </c>
      <c r="J6" s="20"/>
      <c r="K6" s="117"/>
    </row>
    <row r="7" spans="1:11" ht="13.5" thickBot="1">
      <c r="A7" s="18" t="s">
        <v>0</v>
      </c>
      <c r="B7" s="148" t="s">
        <v>62</v>
      </c>
      <c r="C7" s="160"/>
      <c r="D7" s="160"/>
      <c r="E7" s="160"/>
      <c r="F7" s="160"/>
      <c r="G7" s="160"/>
      <c r="H7" s="161"/>
      <c r="I7" s="20"/>
      <c r="J7" s="20"/>
      <c r="K7" s="118"/>
    </row>
    <row r="8" spans="1:11" ht="13.5" thickBot="1">
      <c r="A8" s="32"/>
      <c r="B8" s="33" t="s">
        <v>30</v>
      </c>
      <c r="C8" s="34"/>
      <c r="D8" s="35"/>
      <c r="E8" s="28"/>
      <c r="F8" s="36"/>
      <c r="G8" s="20">
        <f>Sheet1!G8</f>
        <v>0</v>
      </c>
      <c r="H8" s="20"/>
      <c r="I8" s="38"/>
      <c r="J8" s="38"/>
      <c r="K8" s="39"/>
    </row>
    <row r="9" spans="1:11" ht="13.5" thickBot="1">
      <c r="A9" s="32"/>
      <c r="B9" s="40" t="s">
        <v>1</v>
      </c>
      <c r="C9" s="34"/>
      <c r="D9" s="35"/>
      <c r="E9" s="28"/>
      <c r="F9" s="36"/>
      <c r="G9" s="20">
        <f>Sheet1!G9</f>
        <v>0</v>
      </c>
      <c r="H9" s="20"/>
      <c r="I9" s="38"/>
      <c r="J9" s="38"/>
      <c r="K9" s="41"/>
    </row>
    <row r="10" spans="1:11" ht="13.5" thickBot="1">
      <c r="A10" s="32"/>
      <c r="B10" s="40" t="s">
        <v>2</v>
      </c>
      <c r="C10" s="42"/>
      <c r="D10" s="43"/>
      <c r="E10" s="43"/>
      <c r="F10" s="44"/>
      <c r="G10" s="20">
        <f>Sheet1!G10</f>
        <v>0</v>
      </c>
      <c r="H10" s="45"/>
      <c r="I10" s="20">
        <f>MIN(G8:G10)</f>
        <v>0</v>
      </c>
      <c r="J10" s="38"/>
      <c r="K10" s="46"/>
    </row>
    <row r="11" spans="1:11" ht="13.5" thickBot="1">
      <c r="A11" s="18" t="s">
        <v>0</v>
      </c>
      <c r="B11" s="27" t="s">
        <v>31</v>
      </c>
      <c r="C11" s="28"/>
      <c r="D11" s="28"/>
      <c r="E11" s="28"/>
      <c r="F11" s="28"/>
      <c r="G11" s="28"/>
      <c r="H11" s="20">
        <f>Sheet1!H11</f>
        <v>0</v>
      </c>
      <c r="I11" s="20">
        <f>(H11)</f>
        <v>0</v>
      </c>
      <c r="J11" s="20"/>
      <c r="K11" s="46"/>
    </row>
    <row r="12" spans="1:11" ht="13.5" thickBot="1">
      <c r="A12" s="20"/>
      <c r="B12" s="27" t="s">
        <v>3</v>
      </c>
      <c r="C12" s="23"/>
      <c r="D12" s="23"/>
      <c r="E12" s="23"/>
      <c r="F12" s="28"/>
      <c r="G12" s="28"/>
      <c r="H12" s="36"/>
      <c r="I12" s="38"/>
      <c r="J12" s="38"/>
      <c r="K12" s="46"/>
    </row>
    <row r="13" spans="1:11" ht="13.5" thickBot="1">
      <c r="A13" s="47" t="s">
        <v>5</v>
      </c>
      <c r="B13" s="23" t="s">
        <v>4</v>
      </c>
      <c r="C13" s="28"/>
      <c r="D13" s="28"/>
      <c r="E13" s="28"/>
      <c r="F13" s="28"/>
      <c r="G13" s="20">
        <f>Sheet1!G13</f>
        <v>0</v>
      </c>
      <c r="H13" s="36"/>
      <c r="I13" s="38"/>
      <c r="J13" s="38"/>
      <c r="K13" s="46"/>
    </row>
    <row r="14" spans="1:11" ht="13.5" thickBot="1">
      <c r="A14" s="20"/>
      <c r="B14" s="27" t="s">
        <v>47</v>
      </c>
      <c r="C14" s="23"/>
      <c r="D14" s="48">
        <v>150000</v>
      </c>
      <c r="E14" s="20">
        <f>Sheet1!E14</f>
        <v>0</v>
      </c>
      <c r="F14" s="49">
        <f>MIN(D14:E14)</f>
        <v>0</v>
      </c>
      <c r="G14" s="20">
        <f>(G13-F14)</f>
        <v>0</v>
      </c>
      <c r="H14" s="36"/>
      <c r="I14" s="20">
        <f>(G14)</f>
        <v>0</v>
      </c>
      <c r="J14" s="38"/>
      <c r="K14" s="46"/>
    </row>
    <row r="15" spans="1:11" ht="13.5" thickBot="1">
      <c r="A15" s="18" t="s">
        <v>5</v>
      </c>
      <c r="B15" s="27" t="s">
        <v>6</v>
      </c>
      <c r="C15" s="23"/>
      <c r="D15" s="23"/>
      <c r="E15" s="28"/>
      <c r="F15" s="28"/>
      <c r="G15" s="20">
        <f>Sheet1!G15</f>
        <v>0</v>
      </c>
      <c r="H15" s="36"/>
      <c r="I15" s="20">
        <f>(G15)</f>
        <v>0</v>
      </c>
      <c r="J15" s="38"/>
      <c r="K15" s="46"/>
    </row>
    <row r="16" spans="1:11" ht="13.5" thickBot="1">
      <c r="A16" s="20"/>
      <c r="B16" s="27" t="s">
        <v>7</v>
      </c>
      <c r="C16" s="23"/>
      <c r="D16" s="23"/>
      <c r="E16" s="28"/>
      <c r="F16" s="28"/>
      <c r="G16" s="28"/>
      <c r="H16" s="28"/>
      <c r="I16" s="20">
        <f>H5-I6-I10+I11+I14+I15</f>
        <v>660000</v>
      </c>
      <c r="J16" s="20"/>
      <c r="K16" s="46"/>
    </row>
    <row r="17" spans="1:11" ht="13.5" thickBot="1">
      <c r="A17" s="18" t="s">
        <v>0</v>
      </c>
      <c r="B17" s="50" t="s">
        <v>8</v>
      </c>
      <c r="C17" s="51"/>
      <c r="D17" s="51"/>
      <c r="E17" s="51"/>
      <c r="F17" s="59"/>
      <c r="G17" s="28"/>
      <c r="H17" s="36"/>
      <c r="I17" s="38"/>
      <c r="J17" s="38"/>
      <c r="K17" s="46"/>
    </row>
    <row r="18" spans="1:11" ht="12.75">
      <c r="A18" s="52"/>
      <c r="B18" s="40" t="s">
        <v>9</v>
      </c>
      <c r="C18" s="42"/>
      <c r="D18" s="42"/>
      <c r="E18" s="42"/>
      <c r="F18" s="42">
        <f>Sheet1!F18+Sheet1!C28</f>
        <v>0</v>
      </c>
      <c r="G18" s="53"/>
      <c r="H18" s="53"/>
      <c r="I18" s="38"/>
      <c r="J18" s="38"/>
      <c r="K18" s="46"/>
    </row>
    <row r="19" spans="1:11" ht="12.75">
      <c r="A19" s="52"/>
      <c r="B19" s="40" t="s">
        <v>10</v>
      </c>
      <c r="C19" s="42"/>
      <c r="D19" s="42"/>
      <c r="E19" s="42"/>
      <c r="F19" s="42">
        <f>Sheet1!F19</f>
        <v>0</v>
      </c>
      <c r="G19" s="53"/>
      <c r="H19" s="53"/>
      <c r="I19" s="38"/>
      <c r="J19" s="38"/>
      <c r="K19" s="46"/>
    </row>
    <row r="20" spans="1:11" ht="12.75">
      <c r="A20" s="52"/>
      <c r="B20" s="40" t="s">
        <v>11</v>
      </c>
      <c r="C20" s="42"/>
      <c r="D20" s="42"/>
      <c r="E20" s="42"/>
      <c r="F20" s="42">
        <f>Sheet1!F20</f>
        <v>0</v>
      </c>
      <c r="G20" s="53"/>
      <c r="H20" s="53"/>
      <c r="I20" s="38"/>
      <c r="J20" s="38"/>
      <c r="K20" s="46"/>
    </row>
    <row r="21" spans="1:11" ht="12.75">
      <c r="A21" s="52"/>
      <c r="B21" s="40" t="s">
        <v>12</v>
      </c>
      <c r="C21" s="42"/>
      <c r="D21" s="42"/>
      <c r="E21" s="42"/>
      <c r="F21" s="42">
        <f>Sheet1!F21</f>
        <v>0</v>
      </c>
      <c r="G21" s="53"/>
      <c r="H21" s="53"/>
      <c r="I21" s="38"/>
      <c r="J21" s="38"/>
      <c r="K21" s="46"/>
    </row>
    <row r="22" spans="1:11" ht="12.75">
      <c r="A22" s="52"/>
      <c r="B22" s="40" t="s">
        <v>13</v>
      </c>
      <c r="C22" s="42"/>
      <c r="D22" s="42"/>
      <c r="E22" s="42"/>
      <c r="F22" s="42">
        <f>Sheet1!F22</f>
        <v>0</v>
      </c>
      <c r="G22" s="53"/>
      <c r="H22" s="53"/>
      <c r="I22" s="38"/>
      <c r="J22" s="38"/>
      <c r="K22" s="46"/>
    </row>
    <row r="23" spans="1:11" ht="12.75">
      <c r="A23" s="52"/>
      <c r="B23" s="40" t="s">
        <v>14</v>
      </c>
      <c r="C23" s="42"/>
      <c r="D23" s="42"/>
      <c r="E23" s="42"/>
      <c r="F23" s="42">
        <f>Sheet1!F23</f>
        <v>0</v>
      </c>
      <c r="G23" s="53"/>
      <c r="H23" s="53"/>
      <c r="I23" s="38"/>
      <c r="J23" s="38"/>
      <c r="K23" s="46"/>
    </row>
    <row r="24" spans="1:11" ht="12.75">
      <c r="A24" s="52"/>
      <c r="B24" s="40" t="s">
        <v>15</v>
      </c>
      <c r="C24" s="42"/>
      <c r="D24" s="42"/>
      <c r="E24" s="42"/>
      <c r="F24" s="42">
        <f>Sheet1!F24</f>
        <v>0</v>
      </c>
      <c r="G24" s="53"/>
      <c r="H24" s="53"/>
      <c r="I24" s="38"/>
      <c r="J24" s="38"/>
      <c r="K24" s="46"/>
    </row>
    <row r="25" spans="1:11" ht="12.75">
      <c r="A25" s="52"/>
      <c r="B25" s="42"/>
      <c r="C25" s="42"/>
      <c r="D25" s="42"/>
      <c r="E25" s="42"/>
      <c r="F25" s="42">
        <f>Sheet1!F25</f>
        <v>0</v>
      </c>
      <c r="G25" s="53"/>
      <c r="H25" s="53"/>
      <c r="I25" s="38"/>
      <c r="J25" s="38"/>
      <c r="K25" s="46"/>
    </row>
    <row r="26" spans="1:11" ht="12.75">
      <c r="A26" s="52"/>
      <c r="B26" s="42"/>
      <c r="C26" s="42"/>
      <c r="D26" s="42"/>
      <c r="E26" s="42"/>
      <c r="F26" s="42">
        <f>Sheet1!F26</f>
        <v>0</v>
      </c>
      <c r="G26" s="53"/>
      <c r="H26" s="53"/>
      <c r="I26" s="38"/>
      <c r="J26" s="38"/>
      <c r="K26" s="46"/>
    </row>
    <row r="27" spans="1:11" ht="12.75">
      <c r="A27" s="52"/>
      <c r="B27" s="42"/>
      <c r="C27" s="42"/>
      <c r="D27" s="42"/>
      <c r="E27" s="42"/>
      <c r="F27" s="42">
        <f>Sheet1!F27</f>
        <v>0</v>
      </c>
      <c r="G27" s="53"/>
      <c r="H27" s="53"/>
      <c r="I27" s="38"/>
      <c r="J27" s="38"/>
      <c r="K27" s="46"/>
    </row>
    <row r="28" spans="1:11" ht="13.5" thickBot="1">
      <c r="A28" s="52"/>
      <c r="B28" s="104"/>
      <c r="C28" s="40"/>
      <c r="D28" s="42"/>
      <c r="E28" s="56" t="s">
        <v>54</v>
      </c>
      <c r="F28" s="45">
        <f>SUM(F18:F27)</f>
        <v>0</v>
      </c>
      <c r="G28" s="53"/>
      <c r="H28" s="53"/>
      <c r="I28" s="38"/>
      <c r="J28" s="38"/>
      <c r="K28" s="46"/>
    </row>
    <row r="29" spans="1:11" ht="13.5" thickBot="1">
      <c r="A29" s="52"/>
      <c r="B29" s="136" t="s">
        <v>21</v>
      </c>
      <c r="C29" s="137"/>
      <c r="D29" s="53"/>
      <c r="E29" s="18"/>
      <c r="F29" s="57">
        <v>100000</v>
      </c>
      <c r="G29" s="28"/>
      <c r="H29" s="20">
        <f>MIN(F28:F29)</f>
        <v>0</v>
      </c>
      <c r="I29" s="38"/>
      <c r="J29" s="38"/>
      <c r="K29" s="46"/>
    </row>
    <row r="30" spans="1:11" ht="13.5" thickBot="1">
      <c r="A30" s="18" t="s">
        <v>0</v>
      </c>
      <c r="B30" s="50" t="s">
        <v>16</v>
      </c>
      <c r="C30" s="51"/>
      <c r="D30" s="51"/>
      <c r="E30" s="51"/>
      <c r="F30" s="19"/>
      <c r="G30" s="53"/>
      <c r="H30" s="53"/>
      <c r="I30" s="38"/>
      <c r="J30" s="38"/>
      <c r="K30" s="46"/>
    </row>
    <row r="31" spans="1:11" ht="13.5" thickBot="1">
      <c r="A31" s="52"/>
      <c r="B31" s="58" t="s">
        <v>79</v>
      </c>
      <c r="C31" s="59"/>
      <c r="D31" s="59"/>
      <c r="E31" s="59"/>
      <c r="F31" s="42">
        <f>Sheet1!F31</f>
        <v>0</v>
      </c>
      <c r="G31" s="36">
        <v>0</v>
      </c>
      <c r="H31" s="20">
        <f>MIN(F31:G31)</f>
        <v>0</v>
      </c>
      <c r="I31" s="38"/>
      <c r="J31" s="38"/>
      <c r="K31" s="46"/>
    </row>
    <row r="32" spans="1:11" ht="13.5" thickBot="1">
      <c r="A32" s="62"/>
      <c r="B32" s="63" t="s">
        <v>78</v>
      </c>
      <c r="C32" s="28"/>
      <c r="D32" s="28"/>
      <c r="E32" s="28"/>
      <c r="F32" s="42">
        <f>Sheet1!F32</f>
        <v>15000</v>
      </c>
      <c r="G32" s="19">
        <v>0</v>
      </c>
      <c r="H32" s="20">
        <f>MIN(F32:G32)</f>
        <v>0</v>
      </c>
      <c r="I32" s="38"/>
      <c r="J32" s="38"/>
      <c r="K32" s="46"/>
    </row>
    <row r="33" spans="1:11" ht="13.5" thickBot="1">
      <c r="A33" s="18" t="s">
        <v>0</v>
      </c>
      <c r="B33" s="27" t="s">
        <v>18</v>
      </c>
      <c r="C33" s="23"/>
      <c r="D33" s="23"/>
      <c r="E33" s="28"/>
      <c r="F33" s="43"/>
      <c r="G33" s="42">
        <f>Sheet1!G33</f>
        <v>0</v>
      </c>
      <c r="H33" s="36">
        <f>(G33)</f>
        <v>0</v>
      </c>
      <c r="I33" s="38"/>
      <c r="J33" s="38"/>
      <c r="K33" s="46"/>
    </row>
    <row r="34" spans="1:11" ht="13.5" thickBot="1">
      <c r="A34" s="18" t="s">
        <v>0</v>
      </c>
      <c r="B34" s="27" t="s">
        <v>19</v>
      </c>
      <c r="C34" s="23"/>
      <c r="D34" s="23"/>
      <c r="E34" s="28"/>
      <c r="F34" s="59"/>
      <c r="G34" s="43"/>
      <c r="H34" s="36"/>
      <c r="I34" s="38"/>
      <c r="J34" s="38"/>
      <c r="K34" s="46"/>
    </row>
    <row r="35" spans="1:11" ht="13.5" thickBot="1">
      <c r="A35" s="48"/>
      <c r="B35" s="23" t="s">
        <v>63</v>
      </c>
      <c r="C35" s="63" t="s">
        <v>55</v>
      </c>
      <c r="D35" s="65"/>
      <c r="E35" s="28"/>
      <c r="F35" s="42">
        <f>Sheet1!F35</f>
        <v>0</v>
      </c>
      <c r="G35" s="28"/>
      <c r="H35" s="36">
        <f>(F35)</f>
        <v>0</v>
      </c>
      <c r="I35" s="38"/>
      <c r="J35" s="38"/>
      <c r="K35" s="46"/>
    </row>
    <row r="36" spans="1:11" ht="13.5" thickBot="1">
      <c r="A36" s="48"/>
      <c r="B36" s="23" t="s">
        <v>64</v>
      </c>
      <c r="C36" s="63" t="s">
        <v>56</v>
      </c>
      <c r="D36" s="65"/>
      <c r="E36" s="28"/>
      <c r="F36" s="42">
        <f>Sheet1!F36</f>
        <v>0</v>
      </c>
      <c r="G36" s="28"/>
      <c r="H36" s="36">
        <f>(50%*F36)</f>
        <v>0</v>
      </c>
      <c r="I36" s="38"/>
      <c r="J36" s="38"/>
      <c r="K36" s="46"/>
    </row>
    <row r="37" spans="1:11" ht="12.75">
      <c r="A37" s="66" t="s">
        <v>0</v>
      </c>
      <c r="B37" s="67" t="s">
        <v>45</v>
      </c>
      <c r="C37" s="40"/>
      <c r="D37" s="40"/>
      <c r="E37" s="34"/>
      <c r="F37" s="42">
        <f>Sheet1!F37</f>
        <v>0</v>
      </c>
      <c r="G37" s="103"/>
      <c r="H37" s="42">
        <f>(F37)</f>
        <v>0</v>
      </c>
      <c r="I37" s="46"/>
      <c r="J37" s="38"/>
      <c r="K37" s="46"/>
    </row>
    <row r="38" spans="1:11" ht="13.5" thickBot="1">
      <c r="A38" s="32"/>
      <c r="B38" s="125" t="s">
        <v>77</v>
      </c>
      <c r="C38" s="126"/>
      <c r="D38" s="126"/>
      <c r="E38" s="126"/>
      <c r="F38" s="162"/>
      <c r="G38" s="162"/>
      <c r="H38" s="163"/>
      <c r="I38" s="46"/>
      <c r="J38" s="38"/>
      <c r="K38" s="46"/>
    </row>
    <row r="39" spans="1:11" ht="13.5" thickBot="1">
      <c r="A39" s="48" t="s">
        <v>0</v>
      </c>
      <c r="B39" s="69" t="s">
        <v>61</v>
      </c>
      <c r="C39" s="43"/>
      <c r="D39" s="43"/>
      <c r="E39" s="43"/>
      <c r="F39" s="42">
        <f>Sheet1!F39</f>
        <v>0</v>
      </c>
      <c r="G39" s="28"/>
      <c r="H39" s="20">
        <f>(F39)</f>
        <v>0</v>
      </c>
      <c r="I39" s="38"/>
      <c r="J39" s="38"/>
      <c r="K39" s="46"/>
    </row>
    <row r="40" spans="1:11" ht="13.5" thickBot="1">
      <c r="A40" s="71"/>
      <c r="B40" s="138" t="s">
        <v>20</v>
      </c>
      <c r="C40" s="138"/>
      <c r="D40" s="138"/>
      <c r="E40" s="138"/>
      <c r="F40" s="164"/>
      <c r="G40" s="138"/>
      <c r="H40" s="72"/>
      <c r="I40" s="73">
        <f>ROUND(I16-SUM(H29:H39),-1)</f>
        <v>660000</v>
      </c>
      <c r="J40" s="74"/>
      <c r="K40" s="105"/>
    </row>
    <row r="41" spans="1:11" ht="13.5" thickBot="1">
      <c r="A41" s="52"/>
      <c r="B41" s="144" t="s">
        <v>69</v>
      </c>
      <c r="C41" s="145"/>
      <c r="D41" s="145"/>
      <c r="E41" s="146"/>
      <c r="F41" s="76">
        <f>IF(K1&lt;3,I40,0)</f>
        <v>660000</v>
      </c>
      <c r="G41" s="77"/>
      <c r="H41" s="53"/>
      <c r="I41" s="38"/>
      <c r="J41" s="38"/>
      <c r="K41" s="46"/>
    </row>
    <row r="42" spans="1:11" ht="12.75">
      <c r="A42" s="32"/>
      <c r="B42" s="78" t="s">
        <v>22</v>
      </c>
      <c r="C42" s="79">
        <f>IF(K1&gt;2,0,I40)</f>
        <v>660000</v>
      </c>
      <c r="D42" s="79">
        <f>IF(K1=3,I40,C42)</f>
        <v>660000</v>
      </c>
      <c r="E42" s="80">
        <f>MAX(C42,D42)</f>
        <v>660000</v>
      </c>
      <c r="F42" s="78"/>
      <c r="G42" s="33"/>
      <c r="H42" s="42"/>
      <c r="I42" s="40"/>
      <c r="J42" s="81"/>
      <c r="K42" s="46"/>
    </row>
    <row r="43" spans="1:11" ht="12.75">
      <c r="A43" s="82" t="s">
        <v>24</v>
      </c>
      <c r="B43" s="83" t="s">
        <v>65</v>
      </c>
      <c r="C43" s="84">
        <f>IF(K1=2,135000,100000)</f>
        <v>100000</v>
      </c>
      <c r="D43" s="120">
        <v>0</v>
      </c>
      <c r="E43" s="81">
        <f>IF(K1&lt;2,100000,135000)</f>
        <v>100000</v>
      </c>
      <c r="F43" s="81">
        <f>IF(K1=3,0,E43)</f>
        <v>100000</v>
      </c>
      <c r="G43" s="40">
        <f>(F43)</f>
        <v>100000</v>
      </c>
      <c r="H43" s="40"/>
      <c r="I43" s="40">
        <f>(D43*F43)</f>
        <v>0</v>
      </c>
      <c r="J43" s="40"/>
      <c r="K43" s="85" t="s">
        <v>24</v>
      </c>
    </row>
    <row r="44" spans="1:11" ht="12.75">
      <c r="A44" s="32"/>
      <c r="B44" s="83" t="s">
        <v>66</v>
      </c>
      <c r="C44" s="40">
        <f>IF(K1=1,50000,15000)</f>
        <v>50000</v>
      </c>
      <c r="D44" s="86">
        <v>0.1</v>
      </c>
      <c r="E44" s="81">
        <f>IF(I40&lt;E43,0,I40-E43)</f>
        <v>560000</v>
      </c>
      <c r="F44" s="81">
        <f>IF(K1&lt;3,MIN(C44,E44),0)</f>
        <v>50000</v>
      </c>
      <c r="G44" s="40">
        <f>(F44)</f>
        <v>50000</v>
      </c>
      <c r="H44" s="40"/>
      <c r="I44" s="40">
        <f>IF(K1&lt;3,(F44*D44),0)</f>
        <v>5000</v>
      </c>
      <c r="J44" s="40"/>
      <c r="K44" s="46"/>
    </row>
    <row r="45" spans="1:11" ht="12.75">
      <c r="A45" s="32"/>
      <c r="B45" s="83" t="s">
        <v>72</v>
      </c>
      <c r="C45" s="40">
        <v>100000</v>
      </c>
      <c r="D45" s="86">
        <v>0.2</v>
      </c>
      <c r="E45" s="86">
        <f>IF(I40&lt;150000,0,(C42-F43-F44))</f>
        <v>510000</v>
      </c>
      <c r="F45" s="81">
        <f>IF(E45&lt;100000,E45,100000)</f>
        <v>100000</v>
      </c>
      <c r="G45" s="40">
        <f>(F45)</f>
        <v>100000</v>
      </c>
      <c r="H45" s="87"/>
      <c r="I45" s="40">
        <f>IF(K2&lt;3,(G45*D45),0)</f>
        <v>20000</v>
      </c>
      <c r="J45" s="40"/>
      <c r="K45" s="46"/>
    </row>
    <row r="46" spans="1:11" ht="12.75">
      <c r="A46" s="32" t="s">
        <v>25</v>
      </c>
      <c r="B46" s="83" t="s">
        <v>73</v>
      </c>
      <c r="C46" s="40">
        <f>IF(AND(K1&lt;3,I40&gt;250000),I40-250000,0)</f>
        <v>410000</v>
      </c>
      <c r="D46" s="86">
        <v>0.3</v>
      </c>
      <c r="E46" s="86">
        <f>IF(C46&lt;0,0,C46)</f>
        <v>410000</v>
      </c>
      <c r="F46" s="81">
        <f>(E46)</f>
        <v>410000</v>
      </c>
      <c r="G46" s="40">
        <f>(F46)</f>
        <v>410000</v>
      </c>
      <c r="H46" s="40"/>
      <c r="I46" s="40">
        <f>(F46*D46)</f>
        <v>123000</v>
      </c>
      <c r="J46" s="40"/>
      <c r="K46" s="46" t="s">
        <v>25</v>
      </c>
    </row>
    <row r="47" spans="1:11" ht="12.75">
      <c r="A47" s="32"/>
      <c r="B47" s="165" t="s">
        <v>70</v>
      </c>
      <c r="C47" s="166"/>
      <c r="D47" s="166"/>
      <c r="E47" s="167"/>
      <c r="F47" s="84">
        <f>IF(K1=3,I40,0)</f>
        <v>0</v>
      </c>
      <c r="G47" s="40"/>
      <c r="H47" s="40"/>
      <c r="I47" s="40"/>
      <c r="J47" s="40"/>
      <c r="K47" s="46"/>
    </row>
    <row r="48" spans="1:11" ht="12.75">
      <c r="A48" s="32"/>
      <c r="B48" s="88" t="s">
        <v>65</v>
      </c>
      <c r="C48" s="88">
        <f>IF(K1=3,185000,0)</f>
        <v>0</v>
      </c>
      <c r="D48" s="81">
        <v>0</v>
      </c>
      <c r="E48" s="120"/>
      <c r="F48" s="91"/>
      <c r="G48" s="40">
        <f>IF(K1=3,C48,0)</f>
        <v>0</v>
      </c>
      <c r="H48" s="92"/>
      <c r="I48" s="40">
        <f>G48*D48</f>
        <v>0</v>
      </c>
      <c r="J48" s="40"/>
      <c r="K48" s="46"/>
    </row>
    <row r="49" spans="1:11" ht="12.75">
      <c r="A49" s="93"/>
      <c r="B49" s="88" t="s">
        <v>72</v>
      </c>
      <c r="C49" s="88">
        <f>IF(AND(K1=3,I40&gt;185000),MIN(I40-185000,65000),0)</f>
        <v>0</v>
      </c>
      <c r="D49" s="81">
        <v>0.2</v>
      </c>
      <c r="E49" s="121"/>
      <c r="F49" s="95"/>
      <c r="G49" s="40">
        <f>IF(K1=3,C49,0)</f>
        <v>0</v>
      </c>
      <c r="H49" s="95"/>
      <c r="I49" s="40">
        <f>G49*D49</f>
        <v>0</v>
      </c>
      <c r="J49" s="88"/>
      <c r="K49" s="96"/>
    </row>
    <row r="50" spans="1:11" ht="12.75">
      <c r="A50" s="93"/>
      <c r="B50" s="88" t="s">
        <v>73</v>
      </c>
      <c r="C50" s="88">
        <f>IF(AND(K1=3,I40&gt;250000),I40-250000,0)</f>
        <v>0</v>
      </c>
      <c r="D50" s="81">
        <v>0.3</v>
      </c>
      <c r="E50" s="120"/>
      <c r="F50" s="95"/>
      <c r="G50" s="40">
        <f>IF(K1=3,C50,0)</f>
        <v>0</v>
      </c>
      <c r="H50" s="95"/>
      <c r="I50" s="40">
        <f>G50*D50</f>
        <v>0</v>
      </c>
      <c r="J50" s="88"/>
      <c r="K50" s="96"/>
    </row>
    <row r="51" spans="1:11" ht="12.75">
      <c r="A51" s="66"/>
      <c r="B51" s="154" t="s">
        <v>71</v>
      </c>
      <c r="C51" s="166"/>
      <c r="D51" s="166"/>
      <c r="E51" s="167"/>
      <c r="F51" s="97"/>
      <c r="G51" s="97">
        <f>SUM(G43:G50)</f>
        <v>660000</v>
      </c>
      <c r="H51" s="98"/>
      <c r="I51" s="88">
        <f>SUM(I43:I50)</f>
        <v>148000</v>
      </c>
      <c r="J51" s="99"/>
      <c r="K51" s="96"/>
    </row>
    <row r="52" spans="1:11" ht="12.75">
      <c r="A52" s="100" t="s">
        <v>33</v>
      </c>
      <c r="B52" s="147" t="s">
        <v>76</v>
      </c>
      <c r="C52" s="147"/>
      <c r="D52" s="81">
        <v>0.1</v>
      </c>
      <c r="E52" s="88"/>
      <c r="F52" s="88"/>
      <c r="G52" s="88"/>
      <c r="H52" s="88"/>
      <c r="I52" s="88">
        <f>IF(I5&gt;1000000,I51*D52,0)</f>
        <v>0</v>
      </c>
      <c r="J52" s="88"/>
      <c r="K52" s="96" t="s">
        <v>25</v>
      </c>
    </row>
    <row r="53" spans="1:11" ht="12.75">
      <c r="A53" s="66" t="s">
        <v>35</v>
      </c>
      <c r="B53" s="88" t="s">
        <v>48</v>
      </c>
      <c r="C53" s="88"/>
      <c r="D53" s="81">
        <v>0.02</v>
      </c>
      <c r="E53" s="88"/>
      <c r="F53" s="88"/>
      <c r="G53" s="88"/>
      <c r="H53" s="88"/>
      <c r="I53" s="88">
        <f>D53*(I51+I52)</f>
        <v>2960</v>
      </c>
      <c r="J53" s="88"/>
      <c r="K53" s="96"/>
    </row>
    <row r="54" spans="1:11" ht="19.5" thickBot="1">
      <c r="A54" s="106"/>
      <c r="B54" s="157" t="s">
        <v>36</v>
      </c>
      <c r="C54" s="158"/>
      <c r="D54" s="158"/>
      <c r="E54" s="158"/>
      <c r="F54" s="158"/>
      <c r="G54" s="158"/>
      <c r="H54" s="159"/>
      <c r="I54" s="107">
        <f>SUM(I51:I53)</f>
        <v>150960</v>
      </c>
      <c r="J54" s="108"/>
      <c r="K54" s="109"/>
    </row>
  </sheetData>
  <sheetProtection sheet="1" objects="1" scenarios="1"/>
  <mergeCells count="14">
    <mergeCell ref="A2:K2"/>
    <mergeCell ref="A3:E3"/>
    <mergeCell ref="F3:I3"/>
    <mergeCell ref="A4:E4"/>
    <mergeCell ref="B52:C52"/>
    <mergeCell ref="B54:H54"/>
    <mergeCell ref="F4:I4"/>
    <mergeCell ref="B7:H7"/>
    <mergeCell ref="B29:C29"/>
    <mergeCell ref="B38:H38"/>
    <mergeCell ref="B40:G40"/>
    <mergeCell ref="B41:E41"/>
    <mergeCell ref="B47:E47"/>
    <mergeCell ref="B51:E51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6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H14" sqref="G13:H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dcterms:created xsi:type="dcterms:W3CDTF">2008-03-23T09:51:05Z</dcterms:created>
  <dcterms:modified xsi:type="dcterms:W3CDTF">2008-09-20T05:44:29Z</dcterms:modified>
  <cp:category/>
  <cp:version/>
  <cp:contentType/>
  <cp:contentStatus/>
</cp:coreProperties>
</file>